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tabRatio="649"/>
  </bookViews>
  <sheets>
    <sheet name="Dia 12 Mte Beschriftung posneg" sheetId="27" r:id="rId1"/>
  </sheets>
  <definedNames>
    <definedName name="_xlnm.Print_Area" localSheetId="0">'Dia 12 Mte Beschriftung posneg'!$B$1:$Y$44</definedName>
  </definedNames>
  <calcPr calcId="145621"/>
</workbook>
</file>

<file path=xl/calcChain.xml><?xml version="1.0" encoding="utf-8"?>
<calcChain xmlns="http://schemas.openxmlformats.org/spreadsheetml/2006/main">
  <c r="O4" i="27" l="1"/>
  <c r="P4" i="27"/>
  <c r="Q4" i="27"/>
  <c r="R4" i="27"/>
  <c r="S4" i="27"/>
  <c r="T4" i="27"/>
  <c r="U4" i="27"/>
  <c r="V4" i="27"/>
  <c r="W4" i="27"/>
  <c r="X4" i="27"/>
  <c r="Y4" i="27"/>
  <c r="N4" i="27"/>
  <c r="O67" i="27" l="1"/>
  <c r="N67" i="27"/>
  <c r="N69" i="27" l="1"/>
  <c r="N48" i="27" l="1"/>
  <c r="N47" i="27"/>
  <c r="V52" i="27" l="1"/>
  <c r="W52" i="27"/>
  <c r="T52" i="27"/>
  <c r="O52" i="27"/>
  <c r="X52" i="27"/>
  <c r="P52" i="27"/>
  <c r="Q52" i="27"/>
  <c r="Y52" i="27"/>
  <c r="R52" i="27"/>
  <c r="N52" i="27"/>
  <c r="S52" i="27"/>
  <c r="U52" i="27"/>
  <c r="L52" i="27"/>
  <c r="T47" i="27" l="1"/>
  <c r="N49" i="27"/>
  <c r="U47" i="27" l="1"/>
  <c r="Y59" i="27"/>
  <c r="W59" i="27"/>
  <c r="X59" i="27"/>
  <c r="U58" i="27"/>
  <c r="W55" i="27"/>
  <c r="T55" i="27"/>
  <c r="V58" i="27"/>
  <c r="X55" i="27"/>
  <c r="N55" i="27"/>
  <c r="O58" i="27"/>
  <c r="W58" i="27"/>
  <c r="Y55" i="27"/>
  <c r="P58" i="27"/>
  <c r="X58" i="27"/>
  <c r="O55" i="27"/>
  <c r="Q58" i="27"/>
  <c r="Y58" i="27"/>
  <c r="P55" i="27"/>
  <c r="R58" i="27"/>
  <c r="N58" i="27"/>
  <c r="Q55" i="27"/>
  <c r="S58" i="27"/>
  <c r="U55" i="27"/>
  <c r="R55" i="27"/>
  <c r="T58" i="27"/>
  <c r="V55" i="27"/>
  <c r="S55" i="27"/>
  <c r="O74" i="27"/>
  <c r="O75" i="27"/>
  <c r="O76" i="27"/>
  <c r="O73" i="27"/>
  <c r="N5" i="27" l="1"/>
  <c r="O5" i="27" l="1"/>
  <c r="AN10" i="27"/>
  <c r="AM10" i="27"/>
  <c r="AL10" i="27"/>
  <c r="AK10" i="27"/>
  <c r="AJ10" i="27"/>
  <c r="AI10" i="27"/>
  <c r="AH10" i="27"/>
  <c r="AG10" i="27"/>
  <c r="AF10" i="27"/>
  <c r="AQ9" i="27"/>
  <c r="AP9" i="27"/>
  <c r="AO9" i="27"/>
  <c r="AN9" i="27"/>
  <c r="AM9" i="27"/>
  <c r="AL9" i="27"/>
  <c r="AK9" i="27"/>
  <c r="AJ9" i="27"/>
  <c r="AI9" i="27"/>
  <c r="AH9" i="27"/>
  <c r="AG9" i="27"/>
  <c r="AF9" i="27"/>
  <c r="AG5" i="27"/>
  <c r="AH5" i="27" s="1"/>
  <c r="AI5" i="27" s="1"/>
  <c r="AJ5" i="27" s="1"/>
  <c r="AK5" i="27" s="1"/>
  <c r="AL5" i="27" s="1"/>
  <c r="AM5" i="27" s="1"/>
  <c r="AN5" i="27" s="1"/>
  <c r="AO5" i="27" s="1"/>
  <c r="AP5" i="27" s="1"/>
  <c r="AQ5" i="27" s="1"/>
  <c r="P5" i="27" l="1"/>
  <c r="Q5" i="27" l="1"/>
  <c r="R5" i="27" l="1"/>
  <c r="S5" i="27" s="1"/>
  <c r="T5" i="27" l="1"/>
  <c r="U5" i="27" l="1"/>
  <c r="V5" i="27" l="1"/>
  <c r="W5" i="27" l="1"/>
  <c r="X5" i="27" l="1"/>
  <c r="Y5" i="27" l="1"/>
  <c r="N70" i="27" l="1"/>
  <c r="T59" i="27" l="1"/>
  <c r="S59" i="27"/>
  <c r="V59" i="27"/>
  <c r="U59" i="27"/>
  <c r="W56" i="27"/>
  <c r="P56" i="27"/>
  <c r="Q56" i="27"/>
  <c r="O56" i="27"/>
  <c r="X56" i="27"/>
  <c r="R56" i="27"/>
  <c r="S56" i="27"/>
  <c r="T56" i="27"/>
  <c r="U56" i="27"/>
  <c r="V56" i="27"/>
  <c r="Y56" i="27"/>
  <c r="N56" i="27"/>
  <c r="O59" i="27"/>
  <c r="P59" i="27"/>
  <c r="Q59" i="27"/>
  <c r="R59" i="27"/>
  <c r="N59" i="27"/>
  <c r="Q76" i="27"/>
</calcChain>
</file>

<file path=xl/sharedStrings.xml><?xml version="1.0" encoding="utf-8"?>
<sst xmlns="http://schemas.openxmlformats.org/spreadsheetml/2006/main" count="50" uniqueCount="47">
  <si>
    <t>www.heroldgmbh.ch</t>
  </si>
  <si>
    <t>info@heroldgmbh.ch</t>
  </si>
  <si>
    <t>Herold GmbH, Maiackerstrasse 29, CH 6345 Neuheim</t>
  </si>
  <si>
    <t>Diagrammtitel</t>
  </si>
  <si>
    <t>Aktuelles Jahr</t>
  </si>
  <si>
    <t>#'##0</t>
  </si>
  <si>
    <t>#'##0.0</t>
  </si>
  <si>
    <t>#'##0.00</t>
  </si>
  <si>
    <t>Anzahl Komma-Stellen</t>
  </si>
  <si>
    <t>Dies ist der Titel dieses Diagrammes</t>
  </si>
  <si>
    <t>Werteeinblendung effektiv, falls "Auto"</t>
  </si>
  <si>
    <t>in CHF</t>
  </si>
  <si>
    <t>in TCHF</t>
  </si>
  <si>
    <t>in MCHF</t>
  </si>
  <si>
    <t>in BCHF</t>
  </si>
  <si>
    <t>Einblendung der Zahlendarstellung</t>
  </si>
  <si>
    <t>Zuordnung Anzahl Kommastellen</t>
  </si>
  <si>
    <t>Berechnung Werteeinblendung</t>
  </si>
  <si>
    <t>Zuordnung für die Einblendung im Diagramm</t>
  </si>
  <si>
    <t>Ja</t>
  </si>
  <si>
    <t>Datum der aktuellsten Monatsdaten</t>
  </si>
  <si>
    <t>Darstellung für Einblendung</t>
  </si>
  <si>
    <t>Beschriftung</t>
  </si>
  <si>
    <t>alle Werte negativ</t>
  </si>
  <si>
    <t>alle Werte positiv</t>
  </si>
  <si>
    <t>positive und negative Werte</t>
  </si>
  <si>
    <t>im Diagramm</t>
  </si>
  <si>
    <t>Erklärung</t>
  </si>
  <si>
    <t>Auto</t>
  </si>
  <si>
    <t>Formatdarstellung in xCHF</t>
  </si>
  <si>
    <t>Negative Werte negativ einblenden</t>
  </si>
  <si>
    <t>alle Werte negativ und positiv einblenden</t>
  </si>
  <si>
    <t>Der Anwender kann die Darstellung, ob negative Werte positiv oder negativ dargestellt werden bei den Einstellungen wählen.</t>
  </si>
  <si>
    <t>Text Legende</t>
  </si>
  <si>
    <t>Das ist der Text für die Legende</t>
  </si>
  <si>
    <t>Werte</t>
  </si>
  <si>
    <t>y-Achse für Beschriftung neg</t>
  </si>
  <si>
    <t>Beschriftung neg</t>
  </si>
  <si>
    <t>y-Achse für Beschriftung pos</t>
  </si>
  <si>
    <t>Das Diagramm funktioniert mit positiven und negativen Monatswerten.</t>
  </si>
  <si>
    <t>© Copyright  Herold GmbH</t>
  </si>
  <si>
    <t>Min / Max der Eingabewerte</t>
  </si>
  <si>
    <t>Rechte der Benutzer</t>
  </si>
  <si>
    <t>Das Diagramm kann beliebig verwendet werden, alle Rechte bleiben bei der Herold GmbH.</t>
  </si>
  <si>
    <t>Die Herold GmbH übernimmt für die Richtigkeit und Vollständigkeit der Inhalte  keine Gewähr. Es werden keine Garantie übernommen und keine Zusicherung von Produkteigenschaften gemacht. Aus der Verwendung dieses Excel-Files und des Diagramms können keine Rechtsansprüche gegenüber der Herold GmbH erhoben werden.</t>
  </si>
  <si>
    <t>Die Formate des Diagramms können mit den Standard-Funktionen von Excel gemäss Anforderung des Benützers geändert werden.</t>
  </si>
  <si>
    <t>nur, wenn ganze Wertereihe negativ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</si>
</sst>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60030"/>
      <name val="Calibri"/>
      <family val="2"/>
      <scheme val="minor"/>
    </font>
    <font>
      <b/>
      <sz val="12"/>
      <color rgb="FF860030"/>
      <name val="Calibri"/>
      <family val="2"/>
      <scheme val="minor"/>
    </font>
    <font>
      <sz val="11"/>
      <color rgb="FF860030"/>
      <name val="Calibri"/>
      <family val="2"/>
      <scheme val="minor"/>
    </font>
    <font>
      <b/>
      <sz val="11"/>
      <color rgb="FF86003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6003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3">
    <xf numFmtId="0" fontId="0" fillId="0" borderId="0"/>
    <xf numFmtId="0" fontId="1" fillId="4" borderId="1" applyNumberFormat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7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3" fontId="0" fillId="2" borderId="1" xfId="0" applyNumberFormat="1" applyFill="1" applyBorder="1"/>
    <xf numFmtId="3" fontId="0" fillId="5" borderId="1" xfId="1" applyNumberFormat="1" applyFont="1" applyFill="1"/>
    <xf numFmtId="0" fontId="0" fillId="3" borderId="1" xfId="0" applyFill="1" applyBorder="1" applyAlignment="1">
      <alignment horizontal="center"/>
    </xf>
    <xf numFmtId="49" fontId="0" fillId="2" borderId="1" xfId="0" applyNumberFormat="1" applyFill="1" applyBorder="1"/>
    <xf numFmtId="164" fontId="0" fillId="6" borderId="1" xfId="0" applyNumberFormat="1" applyFill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5" fillId="7" borderId="0" xfId="2" applyFont="1" applyFill="1"/>
    <xf numFmtId="0" fontId="6" fillId="7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7" fillId="7" borderId="0" xfId="0" applyFont="1" applyFill="1"/>
    <xf numFmtId="0" fontId="8" fillId="7" borderId="0" xfId="0" applyFont="1" applyFill="1"/>
    <xf numFmtId="0" fontId="2" fillId="7" borderId="0" xfId="0" applyFont="1" applyFill="1"/>
    <xf numFmtId="17" fontId="0" fillId="3" borderId="1" xfId="0" applyNumberFormat="1" applyFill="1" applyBorder="1"/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3">
    <cellStyle name="Entry" xfId="1"/>
    <cellStyle name="Hyperlink" xfId="2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'Dia 12 Mte Beschriftung posneg'!$N$9:$U$9</c:f>
          <c:strCache>
            <c:ptCount val="1"/>
            <c:pt idx="0">
              <c:v>Dies ist der Titel dieses Diagrammes</c:v>
            </c:pt>
          </c:strCache>
        </c:strRef>
      </c:tx>
      <c:layout>
        <c:manualLayout>
          <c:xMode val="edge"/>
          <c:yMode val="edge"/>
          <c:x val="2.6909742580048523E-2"/>
          <c:y val="1.810790150197812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'Dia 12 Mte Beschriftung posneg'!$L$52</c:f>
              <c:strCache>
                <c:ptCount val="1"/>
                <c:pt idx="0">
                  <c:v>Das ist der Text für die Legende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numRef>
              <c:f>'Dia 12 Mte Beschriftung posneg'!$N$5:$Y$5</c:f>
              <c:numCache>
                <c:formatCode>mmmmm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'Dia 12 Mte Beschriftung posneg'!$N$52:$Y$52</c:f>
              <c:numCache>
                <c:formatCode>General</c:formatCode>
                <c:ptCount val="12"/>
                <c:pt idx="0">
                  <c:v>260000</c:v>
                </c:pt>
                <c:pt idx="1">
                  <c:v>280000</c:v>
                </c:pt>
                <c:pt idx="2">
                  <c:v>240000</c:v>
                </c:pt>
                <c:pt idx="3">
                  <c:v>-120000</c:v>
                </c:pt>
                <c:pt idx="4">
                  <c:v>320000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06898944"/>
        <c:axId val="106900480"/>
      </c:barChart>
      <c:scatterChart>
        <c:scatterStyle val="lineMarker"/>
        <c:varyColors val="0"/>
        <c:ser>
          <c:idx val="2"/>
          <c:order val="1"/>
          <c:tx>
            <c:strRef>
              <c:f>'Dia 12 Mte Beschriftung posneg'!$L$55</c:f>
              <c:strCache>
                <c:ptCount val="1"/>
                <c:pt idx="0">
                  <c:v>y-Achse für Beschriftung pos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'Dia 12 Mte Beschriftung posneg'!$N$56</c:f>
                  <c:strCache>
                    <c:ptCount val="1"/>
                    <c:pt idx="0">
                      <c:v>260.0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'Dia 12 Mte Beschriftung posneg'!$O$56</c:f>
                  <c:strCache>
                    <c:ptCount val="1"/>
                    <c:pt idx="0">
                      <c:v>280.0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strRef>
                  <c:f>'Dia 12 Mte Beschriftung posneg'!$P$56</c:f>
                  <c:strCache>
                    <c:ptCount val="1"/>
                    <c:pt idx="0">
                      <c:v>240.0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strRef>
                  <c:f>'Dia 12 Mte Beschriftung posneg'!$Q$56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strRef>
                  <c:f>'Dia 12 Mte Beschriftung posneg'!$R$56</c:f>
                  <c:strCache>
                    <c:ptCount val="1"/>
                    <c:pt idx="0">
                      <c:v>320.0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strRef>
                  <c:f>'Dia 12 Mte Beschriftung posneg'!$S$56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strRef>
                  <c:f>'Dia 12 Mte Beschriftung posneg'!$T$56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strRef>
                  <c:f>'Dia 12 Mte Beschriftung posneg'!$U$56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strRef>
                  <c:f>'Dia 12 Mte Beschriftung posneg'!$V$56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strRef>
                  <c:f>'Dia 12 Mte Beschriftung posneg'!$W$56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strRef>
                  <c:f>'Dia 12 Mte Beschriftung posneg'!$X$56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strRef>
                  <c:f>'Dia 12 Mte Beschriftung posneg'!$Y$56</c:f>
                  <c:strCache>
                    <c:ptCount val="1"/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'Dia 12 Mte Beschriftung posneg'!$N$55:$Y$55</c:f>
              <c:numCache>
                <c:formatCode>General</c:formatCode>
                <c:ptCount val="12"/>
                <c:pt idx="0">
                  <c:v>260000</c:v>
                </c:pt>
                <c:pt idx="1">
                  <c:v>280000</c:v>
                </c:pt>
                <c:pt idx="2">
                  <c:v>240000</c:v>
                </c:pt>
                <c:pt idx="3">
                  <c:v>0</c:v>
                </c:pt>
                <c:pt idx="4">
                  <c:v>320000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'Dia 12 Mte Beschriftung posneg'!$L$58</c:f>
              <c:strCache>
                <c:ptCount val="1"/>
                <c:pt idx="0">
                  <c:v>y-Achse für Beschriftung neg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'Dia 12 Mte Beschriftung posneg'!$N$59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'Dia 12 Mte Beschriftung posneg'!$O$59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strRef>
                  <c:f>'Dia 12 Mte Beschriftung posneg'!$P$59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strRef>
                  <c:f>'Dia 12 Mte Beschriftung posneg'!$Q$59</c:f>
                  <c:strCache>
                    <c:ptCount val="1"/>
                    <c:pt idx="0">
                      <c:v>-120.0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strRef>
                  <c:f>'Dia 12 Mte Beschriftung posneg'!$R$59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strRef>
                  <c:f>'Dia 12 Mte Beschriftung posneg'!$S$59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strRef>
                  <c:f>'Dia 12 Mte Beschriftung posneg'!$T$59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strRef>
                  <c:f>'Dia 12 Mte Beschriftung posneg'!$U$59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strRef>
                  <c:f>'Dia 12 Mte Beschriftung posneg'!$V$59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strRef>
                  <c:f>'Dia 12 Mte Beschriftung posneg'!$W$59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strRef>
                  <c:f>'Dia 12 Mte Beschriftung posneg'!$X$59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strRef>
                  <c:f>'Dia 12 Mte Beschriftung posneg'!$Y$59</c:f>
                  <c:strCache>
                    <c:ptCount val="1"/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'Dia 12 Mte Beschriftung posneg'!$N$58:$Y$58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-120000</c:v>
                </c:pt>
                <c:pt idx="4">
                  <c:v>0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898944"/>
        <c:axId val="106900480"/>
      </c:scatterChart>
      <c:catAx>
        <c:axId val="106898944"/>
        <c:scaling>
          <c:orientation val="minMax"/>
        </c:scaling>
        <c:delete val="0"/>
        <c:axPos val="b"/>
        <c:numFmt formatCode="mmmmm" sourceLinked="0"/>
        <c:majorTickMark val="out"/>
        <c:minorTickMark val="none"/>
        <c:tickLblPos val="nextTo"/>
        <c:crossAx val="106900480"/>
        <c:crosses val="autoZero"/>
        <c:auto val="0"/>
        <c:lblAlgn val="ctr"/>
        <c:lblOffset val="100"/>
        <c:noMultiLvlLbl val="0"/>
      </c:catAx>
      <c:valAx>
        <c:axId val="1069004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6898944"/>
        <c:crosses val="autoZero"/>
        <c:crossBetween val="between"/>
      </c:valAx>
    </c:plotArea>
    <c:legend>
      <c:legendPos val="b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0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2721</xdr:rowOff>
    </xdr:from>
    <xdr:to>
      <xdr:col>9</xdr:col>
      <xdr:colOff>0</xdr:colOff>
      <xdr:row>29</xdr:row>
      <xdr:rowOff>0</xdr:rowOff>
    </xdr:to>
    <xdr:grpSp>
      <xdr:nvGrpSpPr>
        <xdr:cNvPr id="5" name="Gruppieren 4"/>
        <xdr:cNvGrpSpPr/>
      </xdr:nvGrpSpPr>
      <xdr:grpSpPr>
        <a:xfrm>
          <a:off x="228600" y="240846"/>
          <a:ext cx="8010525" cy="4835979"/>
          <a:chOff x="204105" y="383721"/>
          <a:chExt cx="9252859" cy="4963886"/>
        </a:xfrm>
      </xdr:grpSpPr>
      <xdr:graphicFrame macro="">
        <xdr:nvGraphicFramePr>
          <xdr:cNvPr id="3" name="Diagramm 2"/>
          <xdr:cNvGraphicFramePr/>
        </xdr:nvGraphicFramePr>
        <xdr:xfrm>
          <a:off x="204105" y="383721"/>
          <a:ext cx="9252859" cy="49638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Q$76">
        <xdr:nvSpPr>
          <xdr:cNvPr id="4" name="Textfeld 3"/>
          <xdr:cNvSpPr txBox="1"/>
        </xdr:nvSpPr>
        <xdr:spPr>
          <a:xfrm>
            <a:off x="312964" y="4974031"/>
            <a:ext cx="952500" cy="30554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fld id="{4C66DB1F-BC07-47D5-9E76-511F1987EE6A}" type="TxLink">
              <a:rPr lang="de-CH" sz="1200">
                <a:solidFill>
                  <a:schemeClr val="tx1">
                    <a:lumMod val="65000"/>
                    <a:lumOff val="35000"/>
                  </a:schemeClr>
                </a:solidFill>
              </a:rPr>
              <a:pPr/>
              <a:t>in TCHF</a:t>
            </a:fld>
            <a:endParaRPr lang="de-CH" sz="1200">
              <a:solidFill>
                <a:schemeClr val="tx1">
                  <a:lumMod val="65000"/>
                  <a:lumOff val="35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" TargetMode="External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mailto:info@heroldgmbh.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heroldgmbh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76"/>
  <sheetViews>
    <sheetView tabSelected="1" zoomScaleNormal="100" workbookViewId="0">
      <pane xSplit="10" ySplit="30" topLeftCell="K31" activePane="bottomRight" state="frozen"/>
      <selection pane="topRight" activeCell="H1" sqref="H1"/>
      <selection pane="bottomLeft" activeCell="A30" sqref="A30"/>
      <selection pane="bottomRight" activeCell="N26" sqref="N26"/>
    </sheetView>
  </sheetViews>
  <sheetFormatPr baseColWidth="10" defaultRowHeight="15" x14ac:dyDescent="0.25"/>
  <cols>
    <col min="1" max="1" width="2.85546875" customWidth="1"/>
    <col min="2" max="3" width="0.5703125" customWidth="1"/>
    <col min="4" max="5" width="27.7109375" customWidth="1"/>
    <col min="6" max="6" width="15.28515625" customWidth="1"/>
    <col min="7" max="7" width="38.7109375" customWidth="1"/>
    <col min="8" max="8" width="9.5703125" customWidth="1"/>
    <col min="9" max="10" width="0.5703125" customWidth="1"/>
    <col min="11" max="11" width="2.85546875" customWidth="1"/>
    <col min="12" max="12" width="33.42578125" customWidth="1"/>
    <col min="13" max="13" width="10.5703125" customWidth="1"/>
    <col min="14" max="25" width="11.42578125" customWidth="1"/>
  </cols>
  <sheetData>
    <row r="1" spans="1:43" ht="15.75" x14ac:dyDescent="0.25">
      <c r="A1" s="18"/>
      <c r="B1" s="18"/>
      <c r="D1" s="16" t="s">
        <v>0</v>
      </c>
      <c r="E1" s="16" t="s">
        <v>1</v>
      </c>
      <c r="G1" s="17" t="s">
        <v>40</v>
      </c>
      <c r="J1" s="18"/>
      <c r="K1" s="18"/>
    </row>
    <row r="2" spans="1:43" ht="3" customHeight="1" x14ac:dyDescent="0.25">
      <c r="A2" s="18"/>
      <c r="B2" s="18"/>
      <c r="J2" s="18"/>
      <c r="K2" s="18"/>
    </row>
    <row r="3" spans="1:43" ht="3" customHeight="1" x14ac:dyDescent="0.25"/>
    <row r="4" spans="1:43" x14ac:dyDescent="0.25">
      <c r="N4" s="22">
        <f>N5</f>
        <v>41275</v>
      </c>
      <c r="O4" s="22">
        <f t="shared" ref="O4:Y4" si="0">O5</f>
        <v>41306</v>
      </c>
      <c r="P4" s="22">
        <f t="shared" si="0"/>
        <v>41334</v>
      </c>
      <c r="Q4" s="22">
        <f t="shared" si="0"/>
        <v>41365</v>
      </c>
      <c r="R4" s="22">
        <f t="shared" si="0"/>
        <v>41395</v>
      </c>
      <c r="S4" s="22">
        <f t="shared" si="0"/>
        <v>41426</v>
      </c>
      <c r="T4" s="22">
        <f t="shared" si="0"/>
        <v>41456</v>
      </c>
      <c r="U4" s="22">
        <f t="shared" si="0"/>
        <v>41487</v>
      </c>
      <c r="V4" s="22">
        <f t="shared" si="0"/>
        <v>41518</v>
      </c>
      <c r="W4" s="22">
        <f t="shared" si="0"/>
        <v>41548</v>
      </c>
      <c r="X4" s="22">
        <f t="shared" si="0"/>
        <v>41579</v>
      </c>
      <c r="Y4" s="22">
        <f t="shared" si="0"/>
        <v>41609</v>
      </c>
    </row>
    <row r="5" spans="1:43" x14ac:dyDescent="0.25">
      <c r="N5" s="10">
        <f>DATE($N$10,1,1)</f>
        <v>41275</v>
      </c>
      <c r="O5" s="5">
        <f>DATE(YEAR($N$5),MONTH(N5)+1,1)</f>
        <v>41306</v>
      </c>
      <c r="P5" s="5">
        <f t="shared" ref="P5:Y5" si="1">DATE(YEAR($N$5),MONTH(O5)+1,1)</f>
        <v>41334</v>
      </c>
      <c r="Q5" s="5">
        <f t="shared" si="1"/>
        <v>41365</v>
      </c>
      <c r="R5" s="5">
        <f t="shared" si="1"/>
        <v>41395</v>
      </c>
      <c r="S5" s="5">
        <f t="shared" si="1"/>
        <v>41426</v>
      </c>
      <c r="T5" s="5">
        <f t="shared" si="1"/>
        <v>41456</v>
      </c>
      <c r="U5" s="5">
        <f t="shared" si="1"/>
        <v>41487</v>
      </c>
      <c r="V5" s="5">
        <f t="shared" si="1"/>
        <v>41518</v>
      </c>
      <c r="W5" s="5">
        <f t="shared" si="1"/>
        <v>41548</v>
      </c>
      <c r="X5" s="5">
        <f t="shared" si="1"/>
        <v>41579</v>
      </c>
      <c r="Y5" s="5">
        <f t="shared" si="1"/>
        <v>41609</v>
      </c>
      <c r="Z5" s="1"/>
      <c r="AF5" s="4">
        <v>40909</v>
      </c>
      <c r="AG5" s="5">
        <f>DATE(YEAR($N$5),MONTH(AF5)+1,1)</f>
        <v>41306</v>
      </c>
      <c r="AH5" s="5">
        <f t="shared" ref="AH5:AQ5" si="2">DATE(YEAR($N$5),MONTH(AG5)+1,1)</f>
        <v>41334</v>
      </c>
      <c r="AI5" s="5">
        <f t="shared" si="2"/>
        <v>41365</v>
      </c>
      <c r="AJ5" s="5">
        <f t="shared" si="2"/>
        <v>41395</v>
      </c>
      <c r="AK5" s="5">
        <f t="shared" si="2"/>
        <v>41426</v>
      </c>
      <c r="AL5" s="5">
        <f t="shared" si="2"/>
        <v>41456</v>
      </c>
      <c r="AM5" s="5">
        <f t="shared" si="2"/>
        <v>41487</v>
      </c>
      <c r="AN5" s="5">
        <f t="shared" si="2"/>
        <v>41518</v>
      </c>
      <c r="AO5" s="5">
        <f t="shared" si="2"/>
        <v>41548</v>
      </c>
      <c r="AP5" s="5">
        <f t="shared" si="2"/>
        <v>41579</v>
      </c>
      <c r="AQ5" s="5">
        <f t="shared" si="2"/>
        <v>41609</v>
      </c>
    </row>
    <row r="6" spans="1:43" x14ac:dyDescent="0.25">
      <c r="L6" s="20" t="s">
        <v>35</v>
      </c>
      <c r="M6" s="21"/>
      <c r="N6" s="11">
        <v>260000</v>
      </c>
      <c r="O6" s="11">
        <v>280000</v>
      </c>
      <c r="P6" s="11">
        <v>240000</v>
      </c>
      <c r="Q6" s="11">
        <v>-120000</v>
      </c>
      <c r="R6" s="11">
        <v>320000</v>
      </c>
      <c r="S6" s="11">
        <v>211000</v>
      </c>
      <c r="T6" s="11">
        <v>180000</v>
      </c>
      <c r="U6" s="11">
        <v>150124</v>
      </c>
      <c r="V6" s="11">
        <v>286522</v>
      </c>
      <c r="W6" s="11">
        <v>199823</v>
      </c>
      <c r="X6" s="11">
        <v>209537</v>
      </c>
      <c r="Y6" s="11">
        <v>1258</v>
      </c>
      <c r="AF6" s="2">
        <v>110</v>
      </c>
      <c r="AG6" s="2">
        <v>70</v>
      </c>
      <c r="AH6" s="2">
        <v>73</v>
      </c>
      <c r="AI6" s="2">
        <v>76</v>
      </c>
      <c r="AJ6" s="2">
        <v>79</v>
      </c>
      <c r="AK6" s="2">
        <v>82</v>
      </c>
      <c r="AL6" s="2">
        <v>85</v>
      </c>
      <c r="AM6" s="2">
        <v>88</v>
      </c>
      <c r="AN6" s="2">
        <v>99</v>
      </c>
      <c r="AO6" s="2">
        <v>110</v>
      </c>
      <c r="AP6" s="2">
        <v>121</v>
      </c>
      <c r="AQ6" s="2">
        <v>132</v>
      </c>
    </row>
    <row r="7" spans="1:43" x14ac:dyDescent="0.25">
      <c r="AF7" s="2">
        <v>120</v>
      </c>
      <c r="AG7" s="2">
        <v>68</v>
      </c>
      <c r="AH7" s="2">
        <v>53</v>
      </c>
      <c r="AI7" s="2">
        <v>68</v>
      </c>
      <c r="AJ7" s="2">
        <v>100</v>
      </c>
      <c r="AK7" s="2">
        <v>50</v>
      </c>
      <c r="AL7" s="2">
        <v>82</v>
      </c>
      <c r="AM7" s="2">
        <v>82</v>
      </c>
      <c r="AN7" s="2">
        <v>120</v>
      </c>
      <c r="AO7" s="2"/>
      <c r="AP7" s="2"/>
      <c r="AQ7" s="2"/>
    </row>
    <row r="9" spans="1:43" x14ac:dyDescent="0.25">
      <c r="L9" s="20" t="s">
        <v>3</v>
      </c>
      <c r="M9" s="21"/>
      <c r="N9" s="23" t="s">
        <v>9</v>
      </c>
      <c r="O9" s="24"/>
      <c r="P9" s="24"/>
      <c r="Q9" s="24"/>
      <c r="R9" s="24"/>
      <c r="S9" s="24"/>
      <c r="T9" s="24"/>
      <c r="U9" s="25"/>
      <c r="AF9" s="2">
        <f t="shared" ref="AF9:AQ9" si="3">AF6*1000</f>
        <v>110000</v>
      </c>
      <c r="AG9" s="2">
        <f t="shared" si="3"/>
        <v>70000</v>
      </c>
      <c r="AH9" s="2">
        <f t="shared" si="3"/>
        <v>73000</v>
      </c>
      <c r="AI9" s="2">
        <f t="shared" si="3"/>
        <v>76000</v>
      </c>
      <c r="AJ9" s="2">
        <f t="shared" si="3"/>
        <v>79000</v>
      </c>
      <c r="AK9" s="2">
        <f t="shared" si="3"/>
        <v>82000</v>
      </c>
      <c r="AL9" s="2">
        <f t="shared" si="3"/>
        <v>85000</v>
      </c>
      <c r="AM9" s="2">
        <f t="shared" si="3"/>
        <v>88000</v>
      </c>
      <c r="AN9" s="2">
        <f t="shared" si="3"/>
        <v>99000</v>
      </c>
      <c r="AO9" s="2">
        <f t="shared" si="3"/>
        <v>110000</v>
      </c>
      <c r="AP9" s="2">
        <f t="shared" si="3"/>
        <v>121000</v>
      </c>
      <c r="AQ9" s="2">
        <f t="shared" si="3"/>
        <v>132000</v>
      </c>
    </row>
    <row r="10" spans="1:43" x14ac:dyDescent="0.25">
      <c r="L10" s="20" t="s">
        <v>4</v>
      </c>
      <c r="M10" s="21"/>
      <c r="N10" s="12">
        <v>2013</v>
      </c>
      <c r="AF10" s="2">
        <f t="shared" ref="AF10:AN10" si="4">AF7*1000</f>
        <v>120000</v>
      </c>
      <c r="AG10" s="2">
        <f t="shared" si="4"/>
        <v>68000</v>
      </c>
      <c r="AH10" s="2">
        <f t="shared" si="4"/>
        <v>53000</v>
      </c>
      <c r="AI10" s="2">
        <f t="shared" si="4"/>
        <v>68000</v>
      </c>
      <c r="AJ10" s="2">
        <f t="shared" si="4"/>
        <v>100000</v>
      </c>
      <c r="AK10" s="2">
        <f t="shared" si="4"/>
        <v>50000</v>
      </c>
      <c r="AL10" s="2">
        <f t="shared" si="4"/>
        <v>82000</v>
      </c>
      <c r="AM10" s="2">
        <f t="shared" si="4"/>
        <v>82000</v>
      </c>
      <c r="AN10" s="2">
        <f t="shared" si="4"/>
        <v>120000</v>
      </c>
      <c r="AO10" s="2"/>
      <c r="AP10" s="2"/>
      <c r="AQ10" s="2"/>
    </row>
    <row r="11" spans="1:43" x14ac:dyDescent="0.25">
      <c r="L11" s="20" t="s">
        <v>20</v>
      </c>
      <c r="M11" s="21"/>
      <c r="N11" s="13">
        <v>41395</v>
      </c>
    </row>
    <row r="12" spans="1:43" x14ac:dyDescent="0.25">
      <c r="L12" s="20" t="s">
        <v>33</v>
      </c>
      <c r="M12" s="21"/>
      <c r="N12" s="23" t="s">
        <v>34</v>
      </c>
      <c r="O12" s="24"/>
      <c r="P12" s="24"/>
      <c r="Q12" s="24"/>
      <c r="R12" s="24"/>
      <c r="S12" s="24"/>
      <c r="T12" s="24"/>
      <c r="U12" s="25"/>
      <c r="AF12" s="6">
        <v>-5</v>
      </c>
      <c r="AG12" s="6">
        <v>-4</v>
      </c>
      <c r="AH12" s="6">
        <v>-3</v>
      </c>
      <c r="AI12" s="6">
        <v>-2</v>
      </c>
      <c r="AJ12" s="6">
        <v>-1</v>
      </c>
      <c r="AK12" s="6">
        <v>0</v>
      </c>
      <c r="AL12" s="6">
        <v>1</v>
      </c>
      <c r="AM12" s="6">
        <v>2</v>
      </c>
      <c r="AN12" s="6">
        <v>3</v>
      </c>
      <c r="AO12" s="6">
        <v>4</v>
      </c>
      <c r="AP12" s="6">
        <v>5</v>
      </c>
      <c r="AQ12" s="6">
        <v>6</v>
      </c>
    </row>
    <row r="13" spans="1:43" x14ac:dyDescent="0.25">
      <c r="AF13" s="6">
        <v>-4</v>
      </c>
      <c r="AG13" s="6">
        <v>-3</v>
      </c>
      <c r="AH13" s="6">
        <v>-2</v>
      </c>
      <c r="AI13" s="6">
        <v>-1</v>
      </c>
      <c r="AJ13" s="6">
        <v>0</v>
      </c>
      <c r="AK13" s="6">
        <v>1</v>
      </c>
      <c r="AL13" s="6">
        <v>2</v>
      </c>
      <c r="AM13" s="6">
        <v>3</v>
      </c>
      <c r="AN13" s="6">
        <v>4</v>
      </c>
      <c r="AO13" s="6">
        <v>5</v>
      </c>
      <c r="AP13" s="6">
        <v>6</v>
      </c>
      <c r="AQ13" s="6">
        <v>7</v>
      </c>
    </row>
    <row r="14" spans="1:43" x14ac:dyDescent="0.25">
      <c r="L14" s="20" t="s">
        <v>30</v>
      </c>
      <c r="M14" s="21"/>
      <c r="N14" s="13" t="s">
        <v>19</v>
      </c>
      <c r="O14" t="s">
        <v>46</v>
      </c>
    </row>
    <row r="16" spans="1:43" x14ac:dyDescent="0.25">
      <c r="L16" s="20" t="s">
        <v>29</v>
      </c>
      <c r="M16" s="21"/>
      <c r="N16" s="14" t="s">
        <v>28</v>
      </c>
      <c r="AF16" s="6">
        <v>-110</v>
      </c>
      <c r="AG16" s="6">
        <v>-70</v>
      </c>
      <c r="AH16" s="6">
        <v>-73</v>
      </c>
      <c r="AI16" s="6">
        <v>-76</v>
      </c>
      <c r="AJ16" s="6">
        <v>-79</v>
      </c>
      <c r="AK16" s="6">
        <v>-82</v>
      </c>
      <c r="AL16" s="6">
        <v>-85</v>
      </c>
      <c r="AM16" s="6">
        <v>-88</v>
      </c>
      <c r="AN16" s="6">
        <v>-99</v>
      </c>
      <c r="AO16" s="6">
        <v>-110</v>
      </c>
      <c r="AP16" s="6">
        <v>-121</v>
      </c>
      <c r="AQ16" s="6">
        <v>-132</v>
      </c>
    </row>
    <row r="17" spans="1:43" x14ac:dyDescent="0.25">
      <c r="L17" s="20" t="s">
        <v>8</v>
      </c>
      <c r="M17" s="21"/>
      <c r="N17" s="12">
        <v>1</v>
      </c>
      <c r="AF17" s="6">
        <v>-120</v>
      </c>
      <c r="AG17" s="6">
        <v>-68</v>
      </c>
      <c r="AH17" s="6">
        <v>-53</v>
      </c>
      <c r="AI17" s="6">
        <v>-68</v>
      </c>
      <c r="AJ17" s="6">
        <v>-100</v>
      </c>
      <c r="AK17" s="6">
        <v>-50</v>
      </c>
      <c r="AL17" s="6">
        <v>-82</v>
      </c>
      <c r="AM17" s="6">
        <v>-82</v>
      </c>
      <c r="AN17" s="6">
        <v>-120</v>
      </c>
      <c r="AO17" s="6">
        <v>0</v>
      </c>
      <c r="AP17" s="6">
        <v>0</v>
      </c>
      <c r="AQ17" s="6">
        <v>0</v>
      </c>
    </row>
    <row r="19" spans="1:43" x14ac:dyDescent="0.25">
      <c r="L19" s="20" t="s">
        <v>15</v>
      </c>
      <c r="M19" s="21"/>
      <c r="N19" s="15" t="s">
        <v>11</v>
      </c>
    </row>
    <row r="20" spans="1:43" x14ac:dyDescent="0.25">
      <c r="L20" s="20" t="s">
        <v>26</v>
      </c>
      <c r="M20" s="21"/>
      <c r="N20" s="15" t="s">
        <v>12</v>
      </c>
    </row>
    <row r="21" spans="1:43" x14ac:dyDescent="0.25">
      <c r="L21" s="20"/>
      <c r="M21" s="21"/>
      <c r="N21" s="15" t="s">
        <v>13</v>
      </c>
    </row>
    <row r="22" spans="1:43" x14ac:dyDescent="0.25">
      <c r="L22" s="20"/>
      <c r="M22" s="21"/>
      <c r="N22" s="15" t="s">
        <v>14</v>
      </c>
    </row>
    <row r="29" spans="1:43" ht="3" customHeight="1" x14ac:dyDescent="0.25"/>
    <row r="30" spans="1:43" ht="3" customHeight="1" x14ac:dyDescent="0.25">
      <c r="A30" s="18"/>
      <c r="B30" s="18"/>
      <c r="J30" s="18"/>
      <c r="K30" s="18"/>
    </row>
    <row r="31" spans="1:43" ht="15.75" x14ac:dyDescent="0.25">
      <c r="A31" s="18"/>
      <c r="B31" s="18"/>
      <c r="D31" s="16" t="s">
        <v>0</v>
      </c>
      <c r="E31" s="16" t="s">
        <v>1</v>
      </c>
      <c r="G31" s="17" t="s">
        <v>40</v>
      </c>
      <c r="J31" s="18"/>
      <c r="K31" s="18"/>
    </row>
    <row r="32" spans="1:43" x14ac:dyDescent="0.25">
      <c r="D32" s="19" t="s">
        <v>2</v>
      </c>
      <c r="E32" s="19"/>
    </row>
    <row r="34" spans="3:21" ht="15.75" thickBot="1" x14ac:dyDescent="0.3">
      <c r="C34" s="20" t="s">
        <v>27</v>
      </c>
      <c r="D34" s="20"/>
      <c r="E34" s="20"/>
      <c r="F34" s="20"/>
      <c r="G34" s="20"/>
      <c r="H34" s="20"/>
      <c r="I34" s="20"/>
    </row>
    <row r="35" spans="3:21" x14ac:dyDescent="0.25">
      <c r="C35" s="26" t="s">
        <v>39</v>
      </c>
      <c r="D35" s="27"/>
      <c r="E35" s="27"/>
      <c r="F35" s="27"/>
      <c r="G35" s="27"/>
      <c r="H35" s="27"/>
      <c r="I35" s="28"/>
    </row>
    <row r="36" spans="3:21" x14ac:dyDescent="0.25">
      <c r="C36" s="29" t="s">
        <v>32</v>
      </c>
      <c r="D36" s="30"/>
      <c r="E36" s="30"/>
      <c r="F36" s="30"/>
      <c r="G36" s="30"/>
      <c r="H36" s="30"/>
      <c r="I36" s="31"/>
    </row>
    <row r="37" spans="3:21" x14ac:dyDescent="0.25">
      <c r="C37" s="29"/>
      <c r="D37" s="30"/>
      <c r="E37" s="30"/>
      <c r="F37" s="30"/>
      <c r="G37" s="30"/>
      <c r="H37" s="30"/>
      <c r="I37" s="31"/>
    </row>
    <row r="38" spans="3:21" ht="15.75" thickBot="1" x14ac:dyDescent="0.3">
      <c r="C38" s="32" t="s">
        <v>45</v>
      </c>
      <c r="D38" s="33"/>
      <c r="E38" s="33"/>
      <c r="F38" s="33"/>
      <c r="G38" s="33"/>
      <c r="H38" s="33"/>
      <c r="I38" s="34"/>
    </row>
    <row r="40" spans="3:21" ht="15.75" thickBot="1" x14ac:dyDescent="0.3">
      <c r="C40" s="20" t="s">
        <v>42</v>
      </c>
      <c r="D40" s="20"/>
      <c r="E40" s="20"/>
      <c r="F40" s="20"/>
      <c r="G40" s="20"/>
      <c r="H40" s="20"/>
      <c r="I40" s="20"/>
    </row>
    <row r="41" spans="3:21" x14ac:dyDescent="0.25">
      <c r="C41" s="26" t="s">
        <v>43</v>
      </c>
      <c r="D41" s="27"/>
      <c r="E41" s="27"/>
      <c r="F41" s="27"/>
      <c r="G41" s="27"/>
      <c r="H41" s="27"/>
      <c r="I41" s="28"/>
    </row>
    <row r="42" spans="3:21" ht="48.75" customHeight="1" x14ac:dyDescent="0.25">
      <c r="C42" s="29" t="s">
        <v>44</v>
      </c>
      <c r="D42" s="30"/>
      <c r="E42" s="30"/>
      <c r="F42" s="30"/>
      <c r="G42" s="30"/>
      <c r="H42" s="30"/>
      <c r="I42" s="31"/>
    </row>
    <row r="43" spans="3:21" ht="15.75" thickBot="1" x14ac:dyDescent="0.3">
      <c r="C43" s="32"/>
      <c r="D43" s="33"/>
      <c r="E43" s="33"/>
      <c r="F43" s="33"/>
      <c r="G43" s="33"/>
      <c r="H43" s="33"/>
      <c r="I43" s="34"/>
    </row>
    <row r="46" spans="3:21" hidden="1" x14ac:dyDescent="0.25"/>
    <row r="47" spans="3:21" hidden="1" x14ac:dyDescent="0.25">
      <c r="L47" t="s">
        <v>23</v>
      </c>
      <c r="N47" s="3" t="b">
        <f>AND(MIN($N$6:$Y$6)&lt;0,MAX($N$6:$Y$6)&lt;=0)</f>
        <v>0</v>
      </c>
      <c r="P47" t="s">
        <v>31</v>
      </c>
      <c r="T47" s="3" t="b">
        <f>AND($N$47,$N$14="Nein")</f>
        <v>0</v>
      </c>
      <c r="U47" s="3">
        <f>IF($T$47,-1,1)</f>
        <v>1</v>
      </c>
    </row>
    <row r="48" spans="3:21" hidden="1" x14ac:dyDescent="0.25">
      <c r="L48" t="s">
        <v>24</v>
      </c>
      <c r="N48" s="3" t="b">
        <f>AND(MAX($N$6:$Y$6)&gt;0,MIN($N$6:$Y$6)&gt;=0)</f>
        <v>0</v>
      </c>
    </row>
    <row r="49" spans="12:25" hidden="1" x14ac:dyDescent="0.25">
      <c r="L49" t="s">
        <v>25</v>
      </c>
      <c r="N49" s="3" t="b">
        <f>AND(NOT($N$47),NOT($N$48))</f>
        <v>1</v>
      </c>
    </row>
    <row r="50" spans="12:25" hidden="1" x14ac:dyDescent="0.25"/>
    <row r="51" spans="12:25" hidden="1" x14ac:dyDescent="0.25"/>
    <row r="52" spans="12:25" hidden="1" x14ac:dyDescent="0.25">
      <c r="L52" s="3" t="str">
        <f>N12</f>
        <v>Das ist der Text für die Legende</v>
      </c>
      <c r="N52" s="3">
        <f>IF(MONTH(N$5)&lt;=MONTH($N$11),IF($N$47,-N$6,N$6),#N/A)</f>
        <v>260000</v>
      </c>
      <c r="O52" s="3">
        <f t="shared" ref="O52:Y52" si="5">IF(MONTH(O$5)&lt;=MONTH($N$11),IF($N$47,-O$6,O$6),#N/A)</f>
        <v>280000</v>
      </c>
      <c r="P52" s="3">
        <f t="shared" si="5"/>
        <v>240000</v>
      </c>
      <c r="Q52" s="3">
        <f t="shared" si="5"/>
        <v>-120000</v>
      </c>
      <c r="R52" s="3">
        <f t="shared" si="5"/>
        <v>320000</v>
      </c>
      <c r="S52" s="3" t="e">
        <f t="shared" si="5"/>
        <v>#N/A</v>
      </c>
      <c r="T52" s="3" t="e">
        <f t="shared" si="5"/>
        <v>#N/A</v>
      </c>
      <c r="U52" s="3" t="e">
        <f t="shared" si="5"/>
        <v>#N/A</v>
      </c>
      <c r="V52" s="3" t="e">
        <f t="shared" si="5"/>
        <v>#N/A</v>
      </c>
      <c r="W52" s="3" t="e">
        <f t="shared" si="5"/>
        <v>#N/A</v>
      </c>
      <c r="X52" s="3" t="e">
        <f t="shared" si="5"/>
        <v>#N/A</v>
      </c>
      <c r="Y52" s="3" t="e">
        <f t="shared" si="5"/>
        <v>#N/A</v>
      </c>
    </row>
    <row r="53" spans="12:25" hidden="1" x14ac:dyDescent="0.25"/>
    <row r="54" spans="12:25" hidden="1" x14ac:dyDescent="0.25">
      <c r="L54" t="s">
        <v>21</v>
      </c>
    </row>
    <row r="55" spans="12:25" hidden="1" x14ac:dyDescent="0.25">
      <c r="L55" t="s">
        <v>38</v>
      </c>
      <c r="N55" s="3">
        <f>IF($N$49,MAX(N$52,0),N$52)</f>
        <v>260000</v>
      </c>
      <c r="O55" s="3">
        <f t="shared" ref="O55:Y55" si="6">IF($N$49,MAX(O$52,0),O$52)</f>
        <v>280000</v>
      </c>
      <c r="P55" s="3">
        <f t="shared" si="6"/>
        <v>240000</v>
      </c>
      <c r="Q55" s="3">
        <f t="shared" si="6"/>
        <v>0</v>
      </c>
      <c r="R55" s="3">
        <f t="shared" si="6"/>
        <v>320000</v>
      </c>
      <c r="S55" s="3" t="e">
        <f t="shared" si="6"/>
        <v>#N/A</v>
      </c>
      <c r="T55" s="3" t="e">
        <f t="shared" si="6"/>
        <v>#N/A</v>
      </c>
      <c r="U55" s="3" t="e">
        <f>IF($N$49,MAX(U$52,0),U$52)</f>
        <v>#N/A</v>
      </c>
      <c r="V55" s="3" t="e">
        <f t="shared" si="6"/>
        <v>#N/A</v>
      </c>
      <c r="W55" s="3" t="e">
        <f t="shared" si="6"/>
        <v>#N/A</v>
      </c>
      <c r="X55" s="3" t="e">
        <f t="shared" si="6"/>
        <v>#N/A</v>
      </c>
      <c r="Y55" s="3" t="e">
        <f t="shared" si="6"/>
        <v>#N/A</v>
      </c>
    </row>
    <row r="56" spans="12:25" hidden="1" x14ac:dyDescent="0.25">
      <c r="L56" t="s">
        <v>22</v>
      </c>
      <c r="N56" s="8" t="str">
        <f ca="1">IF(OR(MONTH(N$5)&gt;MONTH($N$11),AND(N$6&lt;0,NOT($N$47))),"",TEXT(N$6*$U$47/$N$70,VLOOKUP($N$17,$N$63:$O$65,2,0)))</f>
        <v>260.0</v>
      </c>
      <c r="O56" s="8" t="str">
        <f t="shared" ref="O56:Y56" ca="1" si="7">IF(OR(MONTH(O$5)&gt;MONTH($N$11),AND(O$6&lt;0,NOT($N$47))),"",TEXT(O$6*$U$47/$N$70,VLOOKUP($N$17,$N$63:$O$65,2,0)))</f>
        <v>280.0</v>
      </c>
      <c r="P56" s="8" t="str">
        <f t="shared" ca="1" si="7"/>
        <v>240.0</v>
      </c>
      <c r="Q56" s="8" t="str">
        <f t="shared" si="7"/>
        <v/>
      </c>
      <c r="R56" s="8" t="str">
        <f t="shared" ca="1" si="7"/>
        <v>320.0</v>
      </c>
      <c r="S56" s="8" t="str">
        <f t="shared" si="7"/>
        <v/>
      </c>
      <c r="T56" s="8" t="str">
        <f t="shared" si="7"/>
        <v/>
      </c>
      <c r="U56" s="8" t="str">
        <f t="shared" si="7"/>
        <v/>
      </c>
      <c r="V56" s="8" t="str">
        <f t="shared" si="7"/>
        <v/>
      </c>
      <c r="W56" s="8" t="str">
        <f t="shared" si="7"/>
        <v/>
      </c>
      <c r="X56" s="8" t="str">
        <f t="shared" si="7"/>
        <v/>
      </c>
      <c r="Y56" s="8" t="str">
        <f t="shared" si="7"/>
        <v/>
      </c>
    </row>
    <row r="57" spans="12:25" hidden="1" x14ac:dyDescent="0.25"/>
    <row r="58" spans="12:25" hidden="1" x14ac:dyDescent="0.25">
      <c r="L58" t="s">
        <v>36</v>
      </c>
      <c r="N58" s="3">
        <f>IF($N$49,MIN(N$52,0),N$52)</f>
        <v>0</v>
      </c>
      <c r="O58" s="3">
        <f t="shared" ref="O58:Y58" si="8">IF($N$49,MIN(O$52,0),O$52)</f>
        <v>0</v>
      </c>
      <c r="P58" s="3">
        <f t="shared" si="8"/>
        <v>0</v>
      </c>
      <c r="Q58" s="3">
        <f t="shared" si="8"/>
        <v>-120000</v>
      </c>
      <c r="R58" s="3">
        <f t="shared" si="8"/>
        <v>0</v>
      </c>
      <c r="S58" s="3" t="e">
        <f t="shared" si="8"/>
        <v>#N/A</v>
      </c>
      <c r="T58" s="3" t="e">
        <f t="shared" si="8"/>
        <v>#N/A</v>
      </c>
      <c r="U58" s="3" t="e">
        <f t="shared" si="8"/>
        <v>#N/A</v>
      </c>
      <c r="V58" s="3" t="e">
        <f t="shared" si="8"/>
        <v>#N/A</v>
      </c>
      <c r="W58" s="3" t="e">
        <f t="shared" si="8"/>
        <v>#N/A</v>
      </c>
      <c r="X58" s="3" t="e">
        <f t="shared" si="8"/>
        <v>#N/A</v>
      </c>
      <c r="Y58" s="3" t="e">
        <f t="shared" si="8"/>
        <v>#N/A</v>
      </c>
    </row>
    <row r="59" spans="12:25" hidden="1" x14ac:dyDescent="0.25">
      <c r="L59" t="s">
        <v>37</v>
      </c>
      <c r="N59" s="8" t="str">
        <f>IF(OR(MONTH(N$5)&gt;MONTH($N$11),N$6&gt;=0,NOT($N$49)),"",TEXT(N$6*$U$47/$N$70,VLOOKUP($N$17,$N$63:$O$65,2,0)))</f>
        <v/>
      </c>
      <c r="O59" s="8" t="str">
        <f t="shared" ref="O59:Y59" si="9">IF(OR(MONTH(O$5)&gt;MONTH($N$11),O$6&gt;=0,NOT($N$49)),"",TEXT(O$6*$U$47/$N$70,VLOOKUP($N$17,$N$63:$O$65,2,0)))</f>
        <v/>
      </c>
      <c r="P59" s="8" t="str">
        <f t="shared" si="9"/>
        <v/>
      </c>
      <c r="Q59" s="8" t="str">
        <f t="shared" ca="1" si="9"/>
        <v>-120.0</v>
      </c>
      <c r="R59" s="8" t="str">
        <f t="shared" si="9"/>
        <v/>
      </c>
      <c r="S59" s="8" t="str">
        <f t="shared" si="9"/>
        <v/>
      </c>
      <c r="T59" s="8" t="str">
        <f t="shared" si="9"/>
        <v/>
      </c>
      <c r="U59" s="8" t="str">
        <f t="shared" si="9"/>
        <v/>
      </c>
      <c r="V59" s="8" t="str">
        <f t="shared" si="9"/>
        <v/>
      </c>
      <c r="W59" s="8" t="str">
        <f t="shared" si="9"/>
        <v/>
      </c>
      <c r="X59" s="8" t="str">
        <f t="shared" si="9"/>
        <v/>
      </c>
      <c r="Y59" s="8" t="str">
        <f t="shared" si="9"/>
        <v/>
      </c>
    </row>
    <row r="60" spans="12:25" hidden="1" x14ac:dyDescent="0.25"/>
    <row r="61" spans="12:25" hidden="1" x14ac:dyDescent="0.25"/>
    <row r="62" spans="12:25" hidden="1" x14ac:dyDescent="0.25"/>
    <row r="63" spans="12:25" hidden="1" x14ac:dyDescent="0.25">
      <c r="L63" s="3" t="s">
        <v>16</v>
      </c>
      <c r="M63" s="3"/>
      <c r="N63" s="6">
        <v>0</v>
      </c>
      <c r="O63" s="9" t="s">
        <v>5</v>
      </c>
    </row>
    <row r="64" spans="12:25" hidden="1" x14ac:dyDescent="0.25">
      <c r="N64" s="6">
        <v>1</v>
      </c>
      <c r="O64" s="9" t="s">
        <v>6</v>
      </c>
    </row>
    <row r="65" spans="12:19" hidden="1" x14ac:dyDescent="0.25">
      <c r="N65" s="6">
        <v>2</v>
      </c>
      <c r="O65" s="9" t="s">
        <v>7</v>
      </c>
    </row>
    <row r="66" spans="12:19" hidden="1" x14ac:dyDescent="0.25"/>
    <row r="67" spans="12:19" hidden="1" x14ac:dyDescent="0.25">
      <c r="L67" t="s">
        <v>41</v>
      </c>
      <c r="N67" s="7">
        <f ca="1">MIN(OFFSET($L$6,,2,1,MONTH($N$11)))</f>
        <v>-120000</v>
      </c>
      <c r="O67" s="7">
        <f ca="1">MAX(OFFSET($L$6,,2,1,MONTH($N$11)))</f>
        <v>320000</v>
      </c>
    </row>
    <row r="68" spans="12:19" hidden="1" x14ac:dyDescent="0.25"/>
    <row r="69" spans="12:19" hidden="1" x14ac:dyDescent="0.25">
      <c r="L69" s="3" t="s">
        <v>17</v>
      </c>
      <c r="M69" s="3"/>
      <c r="N69" s="7">
        <f ca="1">IF(MAX(ABS($N$67),ABS($O$67))&lt;$Q$70,1,IF(MAX(ABS($N$67),ABS($O$67))&lt;$R$70,1000,IF(MAX(ABS($N$67),ABS($O$67))&lt;$S$70,1000000,1000000000)))</f>
        <v>1000</v>
      </c>
    </row>
    <row r="70" spans="12:19" hidden="1" x14ac:dyDescent="0.25">
      <c r="L70" s="3" t="s">
        <v>10</v>
      </c>
      <c r="M70" s="3"/>
      <c r="N70" s="7">
        <f ca="1">IF($N$16="Auto",$N$69,$N$16)</f>
        <v>1000</v>
      </c>
      <c r="Q70" s="6">
        <v>949</v>
      </c>
      <c r="R70" s="6">
        <v>949000</v>
      </c>
      <c r="S70" s="6">
        <v>949000000</v>
      </c>
    </row>
    <row r="71" spans="12:19" hidden="1" x14ac:dyDescent="0.25"/>
    <row r="72" spans="12:19" hidden="1" x14ac:dyDescent="0.25"/>
    <row r="73" spans="12:19" hidden="1" x14ac:dyDescent="0.25">
      <c r="L73" s="3" t="s">
        <v>18</v>
      </c>
      <c r="M73" s="3"/>
      <c r="N73" s="6">
        <v>1</v>
      </c>
      <c r="O73" s="7" t="str">
        <f>N19</f>
        <v>in CHF</v>
      </c>
    </row>
    <row r="74" spans="12:19" hidden="1" x14ac:dyDescent="0.25">
      <c r="N74" s="6">
        <v>1000</v>
      </c>
      <c r="O74" s="7" t="str">
        <f t="shared" ref="O74:O76" si="10">N20</f>
        <v>in TCHF</v>
      </c>
    </row>
    <row r="75" spans="12:19" hidden="1" x14ac:dyDescent="0.25">
      <c r="N75" s="6">
        <v>1000000</v>
      </c>
      <c r="O75" s="7" t="str">
        <f t="shared" si="10"/>
        <v>in MCHF</v>
      </c>
    </row>
    <row r="76" spans="12:19" hidden="1" x14ac:dyDescent="0.25">
      <c r="N76" s="6">
        <v>1000000000</v>
      </c>
      <c r="O76" s="7" t="str">
        <f t="shared" si="10"/>
        <v>in BCHF</v>
      </c>
      <c r="Q76" s="7" t="str">
        <f ca="1">VLOOKUP($N$70,$N$73:$O$76,2,0)</f>
        <v>in TCHF</v>
      </c>
    </row>
  </sheetData>
  <sheetProtection password="AEE8" sheet="1" objects="1" scenarios="1"/>
  <mergeCells count="9">
    <mergeCell ref="N9:U9"/>
    <mergeCell ref="N12:U12"/>
    <mergeCell ref="C41:I41"/>
    <mergeCell ref="C42:I42"/>
    <mergeCell ref="C43:I43"/>
    <mergeCell ref="C38:I38"/>
    <mergeCell ref="C36:I36"/>
    <mergeCell ref="C37:I37"/>
    <mergeCell ref="C35:I35"/>
  </mergeCells>
  <dataValidations count="4">
    <dataValidation type="list" allowBlank="1" showInputMessage="1" showErrorMessage="1" sqref="N11">
      <formula1>$N$5:$Y$5</formula1>
    </dataValidation>
    <dataValidation type="list" allowBlank="1" showInputMessage="1" showErrorMessage="1" sqref="N16">
      <formula1>" Auto,1,1000,1000000,1000000000"</formula1>
    </dataValidation>
    <dataValidation type="list" allowBlank="1" showInputMessage="1" showErrorMessage="1" sqref="N17">
      <formula1>" 0,1,2"</formula1>
    </dataValidation>
    <dataValidation type="list" allowBlank="1" showInputMessage="1" showErrorMessage="1" sqref="N14">
      <formula1>"Ja,Nein"</formula1>
    </dataValidation>
  </dataValidations>
  <hyperlinks>
    <hyperlink ref="E1" r:id="rId1"/>
    <hyperlink ref="E31" r:id="rId2"/>
    <hyperlink ref="D1" r:id="rId3"/>
    <hyperlink ref="D31" r:id="rId4"/>
  </hyperlinks>
  <pageMargins left="0.70866141732283472" right="0.70866141732283472" top="0.78740157480314965" bottom="0.78740157480314965" header="0.31496062992125984" footer="0.31496062992125984"/>
  <pageSetup paperSize="9" scale="40" orientation="landscape" r:id="rId5"/>
  <headerFooter>
    <oddFooter>&amp;L&amp;F/&amp;A&amp;CRichard Brander, Herold GmbH&amp;RSeite &amp;P /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Dia 12 Mte Beschriftung posneg</vt:lpstr>
      <vt:lpstr>'Dia 12 Mte Beschriftung posneg'!Druckbereich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Brander, Herold GmbH</dc:creator>
  <dc:description>heroldgmbh@datazug.ch</dc:description>
  <cp:lastModifiedBy>Richard Brander</cp:lastModifiedBy>
  <cp:lastPrinted>2013-06-10T05:02:54Z</cp:lastPrinted>
  <dcterms:created xsi:type="dcterms:W3CDTF">2010-07-30T12:20:36Z</dcterms:created>
  <dcterms:modified xsi:type="dcterms:W3CDTF">2013-11-05T12:34:17Z</dcterms:modified>
</cp:coreProperties>
</file>