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tabRatio="649"/>
  </bookViews>
  <sheets>
    <sheet name="Varianz Säule Linie" sheetId="27" r:id="rId1"/>
  </sheets>
  <definedNames>
    <definedName name="_xlnm.Print_Area" localSheetId="0">'Varianz Säule Linie'!$B$1:$Y$43</definedName>
  </definedNames>
  <calcPr calcId="145621"/>
</workbook>
</file>

<file path=xl/calcChain.xml><?xml version="1.0" encoding="utf-8"?>
<calcChain xmlns="http://schemas.openxmlformats.org/spreadsheetml/2006/main">
  <c r="N46" i="27" l="1"/>
  <c r="M8" i="27"/>
  <c r="N45" i="27"/>
  <c r="L66" i="27" l="1"/>
  <c r="L56" i="27"/>
  <c r="L55" i="27"/>
  <c r="R56" i="27" l="1"/>
  <c r="N47" i="27" l="1"/>
  <c r="T56" i="27"/>
  <c r="Y56" i="27"/>
  <c r="Q56" i="27"/>
  <c r="X56" i="27"/>
  <c r="P56" i="27"/>
  <c r="W56" i="27"/>
  <c r="O56" i="27"/>
  <c r="V56" i="27"/>
  <c r="U56" i="27"/>
  <c r="S56" i="27"/>
  <c r="N56" i="27"/>
  <c r="L67" i="27"/>
  <c r="N61" i="27"/>
  <c r="O61" i="27" s="1"/>
  <c r="P61" i="27" s="1"/>
  <c r="Q61" i="27" s="1"/>
  <c r="R61" i="27" s="1"/>
  <c r="S61" i="27" s="1"/>
  <c r="T61" i="27" s="1"/>
  <c r="U61" i="27" s="1"/>
  <c r="V61" i="27" s="1"/>
  <c r="W61" i="27" s="1"/>
  <c r="X61" i="27" s="1"/>
  <c r="Y61" i="27" s="1"/>
  <c r="N62" i="27"/>
  <c r="Y64" i="27"/>
  <c r="X64" i="27"/>
  <c r="W64" i="27"/>
  <c r="V64" i="27"/>
  <c r="U64" i="27"/>
  <c r="T64" i="27"/>
  <c r="S64" i="27"/>
  <c r="R64" i="27"/>
  <c r="Q64" i="27"/>
  <c r="P64" i="27"/>
  <c r="O64" i="27"/>
  <c r="N64" i="27"/>
  <c r="AA61" i="27"/>
  <c r="N48" i="27" l="1"/>
  <c r="O55" i="27"/>
  <c r="P55" i="27"/>
  <c r="Q55" i="27"/>
  <c r="R55" i="27"/>
  <c r="S55" i="27"/>
  <c r="T55" i="27"/>
  <c r="U55" i="27"/>
  <c r="V55" i="27"/>
  <c r="W55" i="27"/>
  <c r="X55" i="27"/>
  <c r="Y55" i="27"/>
  <c r="N55" i="27"/>
  <c r="N5" i="27" l="1"/>
  <c r="N54" i="27" l="1"/>
  <c r="N57" i="27" s="1"/>
  <c r="N4" i="27"/>
  <c r="N59" i="27"/>
  <c r="N58" i="27"/>
  <c r="O5" i="27"/>
  <c r="N53" i="27"/>
  <c r="Y50" i="27"/>
  <c r="X50" i="27"/>
  <c r="W50" i="27"/>
  <c r="V50" i="27"/>
  <c r="U50" i="27"/>
  <c r="T50" i="27"/>
  <c r="S50" i="27"/>
  <c r="R50" i="27"/>
  <c r="Q50" i="27"/>
  <c r="P50" i="27"/>
  <c r="O50" i="27"/>
  <c r="N50" i="27"/>
  <c r="O54" i="27" l="1"/>
  <c r="O62" i="27" s="1"/>
  <c r="O4" i="27"/>
  <c r="P5" i="27"/>
  <c r="O53" i="27"/>
  <c r="O57" i="27" l="1"/>
  <c r="O59" i="27"/>
  <c r="P54" i="27"/>
  <c r="P59" i="27" s="1"/>
  <c r="P4" i="27"/>
  <c r="O58" i="27"/>
  <c r="Q5" i="27"/>
  <c r="P53" i="27"/>
  <c r="P62" i="27" l="1"/>
  <c r="P58" i="27"/>
  <c r="P57" i="27"/>
  <c r="Q54" i="27"/>
  <c r="Q59" i="27" s="1"/>
  <c r="Q4" i="27"/>
  <c r="R5" i="27"/>
  <c r="Q53" i="27"/>
  <c r="Q57" i="27" l="1"/>
  <c r="Q58" i="27"/>
  <c r="Q62" i="27"/>
  <c r="R54" i="27"/>
  <c r="R59" i="27" s="1"/>
  <c r="R4" i="27"/>
  <c r="S5" i="27"/>
  <c r="R53" i="27"/>
  <c r="R58" i="27" l="1"/>
  <c r="R62" i="27"/>
  <c r="R57" i="27"/>
  <c r="S54" i="27"/>
  <c r="S57" i="27" s="1"/>
  <c r="S4" i="27"/>
  <c r="T5" i="27"/>
  <c r="U5" i="27" s="1"/>
  <c r="S53" i="27"/>
  <c r="S62" i="27" l="1"/>
  <c r="U54" i="27"/>
  <c r="U57" i="27" s="1"/>
  <c r="U4" i="27"/>
  <c r="S59" i="27"/>
  <c r="T54" i="27"/>
  <c r="T59" i="27" s="1"/>
  <c r="T4" i="27"/>
  <c r="T53" i="27"/>
  <c r="S58" i="27"/>
  <c r="U53" i="27"/>
  <c r="V5" i="27"/>
  <c r="U58" i="27" l="1"/>
  <c r="U59" i="27"/>
  <c r="V54" i="27"/>
  <c r="V58" i="27" s="1"/>
  <c r="V4" i="27"/>
  <c r="T57" i="27"/>
  <c r="T62" i="27"/>
  <c r="U62" i="27" s="1"/>
  <c r="T58" i="27"/>
  <c r="V53" i="27"/>
  <c r="W5" i="27"/>
  <c r="V57" i="27" l="1"/>
  <c r="V59" i="27"/>
  <c r="W54" i="27"/>
  <c r="W59" i="27" s="1"/>
  <c r="W4" i="27"/>
  <c r="V62" i="27"/>
  <c r="X5" i="27"/>
  <c r="W53" i="27"/>
  <c r="W58" i="27" l="1"/>
  <c r="W57" i="27"/>
  <c r="W62" i="27"/>
  <c r="X54" i="27"/>
  <c r="X59" i="27" s="1"/>
  <c r="X4" i="27"/>
  <c r="X53" i="27"/>
  <c r="Y5" i="27"/>
  <c r="X58" i="27" l="1"/>
  <c r="X62" i="27"/>
  <c r="X57" i="27"/>
  <c r="Y54" i="27"/>
  <c r="Y62" i="27" s="1"/>
  <c r="Y4" i="27"/>
  <c r="Y53" i="27"/>
  <c r="AA62" i="27"/>
  <c r="Y58" i="27" l="1"/>
  <c r="Y57" i="27"/>
  <c r="Y59" i="27"/>
  <c r="AA64" i="27"/>
  <c r="Y66" i="27" s="1"/>
  <c r="Y67" i="27" l="1"/>
  <c r="T66" i="27"/>
  <c r="N67" i="27"/>
  <c r="R66" i="27"/>
  <c r="T67" i="27"/>
  <c r="Q66" i="27"/>
  <c r="V67" i="27"/>
  <c r="P66" i="27"/>
  <c r="O66" i="27"/>
  <c r="U67" i="27"/>
  <c r="X66" i="27"/>
  <c r="R67" i="27"/>
  <c r="V66" i="27"/>
  <c r="Q67" i="27"/>
  <c r="X67" i="27"/>
  <c r="S67" i="27"/>
  <c r="S66" i="27"/>
  <c r="U66" i="27"/>
  <c r="P67" i="27"/>
  <c r="O67" i="27"/>
  <c r="W66" i="27"/>
  <c r="W67" i="27"/>
  <c r="N66" i="27"/>
</calcChain>
</file>

<file path=xl/sharedStrings.xml><?xml version="1.0" encoding="utf-8"?>
<sst xmlns="http://schemas.openxmlformats.org/spreadsheetml/2006/main" count="52" uniqueCount="45">
  <si>
    <t>X-AchseDatum</t>
  </si>
  <si>
    <t>Vorjahr</t>
  </si>
  <si>
    <t>Budget</t>
  </si>
  <si>
    <t>Istwerte</t>
  </si>
  <si>
    <t>Varianz</t>
  </si>
  <si>
    <t>www.heroldgmbh.ch</t>
  </si>
  <si>
    <t>info@heroldgmbh.ch</t>
  </si>
  <si>
    <t>Herold GmbH, Maiackerstrasse 29, CH 6345 Neuheim</t>
  </si>
  <si>
    <t>Diagrammtitel</t>
  </si>
  <si>
    <t>Aktuelles Jahr</t>
  </si>
  <si>
    <t>Datum der aktuellsten Daten</t>
  </si>
  <si>
    <t>Dies ist der Titel dieses Diagrammes</t>
  </si>
  <si>
    <t>Vorjahr einblenden</t>
  </si>
  <si>
    <t>Max für Primärachse</t>
  </si>
  <si>
    <t>Max für Sekundärachse</t>
  </si>
  <si>
    <t>aktueller Monat</t>
  </si>
  <si>
    <t>Spalte berechnet (für indirekt)</t>
  </si>
  <si>
    <t>maximum für kumulierte Darstellung</t>
  </si>
  <si>
    <t>kumulierte Darstellung</t>
  </si>
  <si>
    <t>IST</t>
  </si>
  <si>
    <t>BUD</t>
  </si>
  <si>
    <t>VJ</t>
  </si>
  <si>
    <t>Werte für Diagramm</t>
  </si>
  <si>
    <t>IST &gt; BUD</t>
  </si>
  <si>
    <t>Bezeichnung BUD</t>
  </si>
  <si>
    <t>Bezeichnung IST &lt;  BUD</t>
  </si>
  <si>
    <t>Varianz pos -&gt; gut</t>
  </si>
  <si>
    <t>Varianz pos -&gt; schlecht</t>
  </si>
  <si>
    <t>Pos. Abweichung  --&gt; Positiv</t>
  </si>
  <si>
    <t>© Copyright  Herold GmbH</t>
  </si>
  <si>
    <t>Erklärung</t>
  </si>
  <si>
    <t>Das Diagramm funktioniert mit positiven und negativen Monatswerten; die Monatswerte müssen alle positiv oder alle negativ sein.</t>
  </si>
  <si>
    <t>Rechte der Benutzer</t>
  </si>
  <si>
    <t>Das Diagramm kann beliebig verwendet werden, alle Rechte bleiben bei der Herold GmbH.</t>
  </si>
  <si>
    <t>Die Formate des Diagramms können mit den Standard-Funktionen von Excel gemäss Anforderung des Benützers geändert werden.</t>
  </si>
  <si>
    <t>Die Herold GmbH übernimmt für die Richtigkeit und Vollständigkeit der Inhalte  keine Gewähr. Es werden keine Garantie übernommen und keine Zusicherung von Produkteigenschaften gemacht. Aus der Verwendung dieses Excel-Files und des Diagramms können keine Rechtsansprüche gegenüber der Herold GmbH erhoben werden.</t>
  </si>
  <si>
    <t>Vorjahr 2012</t>
  </si>
  <si>
    <t>Bezeichnung IST &gt;  BUD</t>
  </si>
  <si>
    <t>IST kum. positiv</t>
  </si>
  <si>
    <t>IST kum. negativ</t>
  </si>
  <si>
    <t>Die Farbe im Diagramm wechselt von grün auf rot</t>
  </si>
  <si>
    <t>grün Erlöse</t>
  </si>
  <si>
    <t>Pos. Abweichung  --&gt; grün / rot</t>
  </si>
  <si>
    <t>einblenden</t>
  </si>
  <si>
    <t>Die Farbe der IST Linie wechselt von grün nach rot; abhängig davon, ob der kumulierte Betrag besser oder schlechter Budget 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</si>
</sst>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m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860030"/>
      <name val="Calibri"/>
      <family val="2"/>
      <scheme val="minor"/>
    </font>
    <font>
      <b/>
      <sz val="12"/>
      <color rgb="FF860030"/>
      <name val="Calibri"/>
      <family val="2"/>
      <scheme val="minor"/>
    </font>
    <font>
      <sz val="11"/>
      <color rgb="FF860030"/>
      <name val="Calibri"/>
      <family val="2"/>
      <scheme val="minor"/>
    </font>
    <font>
      <b/>
      <sz val="11"/>
      <color rgb="FF86003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6003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3">
    <xf numFmtId="0" fontId="0" fillId="0" borderId="0"/>
    <xf numFmtId="0" fontId="1" fillId="4" borderId="1" applyNumberFormat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17" fontId="0" fillId="0" borderId="0" xfId="0" applyNumberFormat="1"/>
    <xf numFmtId="0" fontId="0" fillId="2" borderId="1" xfId="0" applyFill="1" applyBorder="1"/>
    <xf numFmtId="0" fontId="0" fillId="3" borderId="1" xfId="0" applyFill="1" applyBorder="1"/>
    <xf numFmtId="164" fontId="0" fillId="3" borderId="1" xfId="0" applyNumberFormat="1" applyFill="1" applyBorder="1"/>
    <xf numFmtId="3" fontId="0" fillId="0" borderId="0" xfId="0" applyNumberFormat="1"/>
    <xf numFmtId="3" fontId="0" fillId="3" borderId="1" xfId="0" applyNumberForma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3" borderId="1" xfId="0" applyNumberForma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5" borderId="0" xfId="0" applyFill="1"/>
    <xf numFmtId="0" fontId="0" fillId="0" borderId="0" xfId="0" applyAlignment="1">
      <alignment horizontal="center"/>
    </xf>
    <xf numFmtId="3" fontId="0" fillId="6" borderId="1" xfId="0" applyNumberFormat="1" applyFill="1" applyBorder="1"/>
    <xf numFmtId="3" fontId="0" fillId="7" borderId="1" xfId="0" applyNumberFormat="1" applyFill="1" applyBorder="1"/>
    <xf numFmtId="17" fontId="0" fillId="2" borderId="1" xfId="0" applyNumberFormat="1" applyFill="1" applyBorder="1" applyProtection="1">
      <protection locked="0"/>
    </xf>
    <xf numFmtId="0" fontId="4" fillId="8" borderId="0" xfId="2" applyFont="1" applyFill="1"/>
    <xf numFmtId="0" fontId="5" fillId="8" borderId="0" xfId="0" applyFont="1" applyFill="1" applyAlignment="1">
      <alignment horizontal="center"/>
    </xf>
    <xf numFmtId="0" fontId="6" fillId="8" borderId="0" xfId="0" applyFont="1" applyFill="1"/>
    <xf numFmtId="0" fontId="2" fillId="9" borderId="0" xfId="0" applyFont="1" applyFill="1" applyBorder="1" applyAlignment="1">
      <alignment horizontal="center"/>
    </xf>
    <xf numFmtId="0" fontId="7" fillId="8" borderId="0" xfId="0" applyFont="1" applyFill="1"/>
    <xf numFmtId="0" fontId="0" fillId="2" borderId="1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10" borderId="1" xfId="0" applyNumberFormat="1" applyFill="1" applyBorder="1"/>
    <xf numFmtId="17" fontId="0" fillId="3" borderId="1" xfId="0" applyNumberFormat="1" applyFill="1" applyBorder="1"/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3">
    <cellStyle name="Entry" xfId="1"/>
    <cellStyle name="Hyperlink" xfId="2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'Varianz Säule Linie'!$N$11:$U$11</c:f>
          <c:strCache>
            <c:ptCount val="1"/>
            <c:pt idx="0">
              <c:v>Dies ist der Titel dieses Diagrammes</c:v>
            </c:pt>
          </c:strCache>
        </c:strRef>
      </c:tx>
      <c:layout>
        <c:manualLayout>
          <c:xMode val="edge"/>
          <c:yMode val="edge"/>
          <c:x val="1.4237333147315297E-2"/>
          <c:y val="1.6251156721932686E-2"/>
        </c:manualLayout>
      </c:layout>
      <c:overlay val="0"/>
      <c:txPr>
        <a:bodyPr/>
        <a:lstStyle/>
        <a:p>
          <a:pPr algn="l">
            <a:defRPr/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2"/>
          <c:tx>
            <c:strRef>
              <c:f>'Varianz Säule Linie'!$L$58</c:f>
              <c:strCache>
                <c:ptCount val="1"/>
                <c:pt idx="0">
                  <c:v>Varianz pos -&gt; gut</c:v>
                </c:pt>
              </c:strCache>
            </c:strRef>
          </c:tx>
          <c:spPr>
            <a:solidFill>
              <a:srgbClr val="92D050"/>
            </a:solidFill>
          </c:spPr>
          <c:invertIfNegative val="1"/>
          <c:val>
            <c:numRef>
              <c:f>'Varianz Säule Linie'!$N$58:$Y$58</c:f>
              <c:numCache>
                <c:formatCode>#,##0</c:formatCode>
                <c:ptCount val="12"/>
                <c:pt idx="0">
                  <c:v>10000</c:v>
                </c:pt>
                <c:pt idx="1">
                  <c:v>-2000</c:v>
                </c:pt>
                <c:pt idx="2">
                  <c:v>-5000</c:v>
                </c:pt>
                <c:pt idx="3">
                  <c:v>13999</c:v>
                </c:pt>
                <c:pt idx="4">
                  <c:v>21000</c:v>
                </c:pt>
                <c:pt idx="5">
                  <c:v>-22000</c:v>
                </c:pt>
                <c:pt idx="6">
                  <c:v>-3000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</c14:spPr>
              </c14:invertSolidFillFmt>
            </c:ext>
          </c:extLst>
        </c:ser>
        <c:ser>
          <c:idx val="7"/>
          <c:order val="3"/>
          <c:tx>
            <c:strRef>
              <c:f>'Varianz Säule Linie'!$L$59</c:f>
              <c:strCache>
                <c:ptCount val="1"/>
                <c:pt idx="0">
                  <c:v>Varianz pos -&gt; schlecht</c:v>
                </c:pt>
              </c:strCache>
            </c:strRef>
          </c:tx>
          <c:spPr>
            <a:solidFill>
              <a:srgbClr val="FF0000"/>
            </a:solidFill>
            <a:ln w="28575">
              <a:noFill/>
            </a:ln>
          </c:spPr>
          <c:invertIfNegative val="1"/>
          <c:val>
            <c:numRef>
              <c:f>'Varianz Säule Linie'!$N$59:$Y$59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2D050"/>
                  </a:solidFill>
                  <a:ln w="28575">
                    <a:noFill/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0679040"/>
        <c:axId val="120677504"/>
      </c:barChart>
      <c:lineChart>
        <c:grouping val="standard"/>
        <c:varyColors val="0"/>
        <c:ser>
          <c:idx val="6"/>
          <c:order val="0"/>
          <c:tx>
            <c:strRef>
              <c:f>'Varianz Säule Linie'!$L$56</c:f>
              <c:strCache>
                <c:ptCount val="1"/>
                <c:pt idx="0">
                  <c:v>Vorjahr 2012</c:v>
                </c:pt>
              </c:strCache>
            </c:strRef>
          </c:tx>
          <c:spPr>
            <a:ln w="3810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val>
            <c:numRef>
              <c:f>'Varianz Säule Linie'!$N$56:$Y$56</c:f>
              <c:numCache>
                <c:formatCode>#,##0</c:formatCode>
                <c:ptCount val="12"/>
                <c:pt idx="0">
                  <c:v>65000</c:v>
                </c:pt>
                <c:pt idx="1">
                  <c:v>73000</c:v>
                </c:pt>
                <c:pt idx="2">
                  <c:v>110000</c:v>
                </c:pt>
                <c:pt idx="3">
                  <c:v>70000</c:v>
                </c:pt>
                <c:pt idx="4">
                  <c:v>73000</c:v>
                </c:pt>
                <c:pt idx="5">
                  <c:v>76000</c:v>
                </c:pt>
                <c:pt idx="6">
                  <c:v>79000</c:v>
                </c:pt>
                <c:pt idx="7">
                  <c:v>82000</c:v>
                </c:pt>
                <c:pt idx="8">
                  <c:v>85000</c:v>
                </c:pt>
                <c:pt idx="9">
                  <c:v>88000</c:v>
                </c:pt>
                <c:pt idx="10">
                  <c:v>91000</c:v>
                </c:pt>
                <c:pt idx="11">
                  <c:v>94000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'Varianz Säule Linie'!$L$55</c:f>
              <c:strCache>
                <c:ptCount val="1"/>
                <c:pt idx="0">
                  <c:v>BUD</c:v>
                </c:pt>
              </c:strCache>
            </c:strRef>
          </c:tx>
          <c:spPr>
            <a:ln w="3810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triangle"/>
            <c:size val="9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cat>
            <c:numRef>
              <c:f>'Varianz Säule Linie'!$N$5:$Y$5</c:f>
              <c:numCache>
                <c:formatCode>mmmmm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'Varianz Säule Linie'!$N$55:$Y$55</c:f>
              <c:numCache>
                <c:formatCode>#,##0</c:formatCode>
                <c:ptCount val="12"/>
                <c:pt idx="0">
                  <c:v>110000</c:v>
                </c:pt>
                <c:pt idx="1">
                  <c:v>70000</c:v>
                </c:pt>
                <c:pt idx="2">
                  <c:v>73000</c:v>
                </c:pt>
                <c:pt idx="3">
                  <c:v>76000</c:v>
                </c:pt>
                <c:pt idx="4">
                  <c:v>79000</c:v>
                </c:pt>
                <c:pt idx="5">
                  <c:v>82000</c:v>
                </c:pt>
                <c:pt idx="6">
                  <c:v>85000</c:v>
                </c:pt>
                <c:pt idx="7">
                  <c:v>88000</c:v>
                </c:pt>
                <c:pt idx="8">
                  <c:v>99000</c:v>
                </c:pt>
                <c:pt idx="9">
                  <c:v>110000</c:v>
                </c:pt>
                <c:pt idx="10">
                  <c:v>121000</c:v>
                </c:pt>
                <c:pt idx="11">
                  <c:v>132000</c:v>
                </c:pt>
              </c:numCache>
            </c:numRef>
          </c:val>
          <c:smooth val="0"/>
        </c:ser>
        <c:ser>
          <c:idx val="1"/>
          <c:order val="5"/>
          <c:tx>
            <c:strRef>
              <c:f>'Varianz Säule Linie'!$L$67</c:f>
              <c:strCache>
                <c:ptCount val="1"/>
                <c:pt idx="0">
                  <c:v>IST kum. negativ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triangle"/>
            <c:size val="9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'Varianz Säule Linie'!$N$67:$Y$67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28736"/>
        <c:axId val="120630272"/>
      </c:lineChart>
      <c:lineChart>
        <c:grouping val="standard"/>
        <c:varyColors val="0"/>
        <c:ser>
          <c:idx val="2"/>
          <c:order val="4"/>
          <c:tx>
            <c:strRef>
              <c:f>'Varianz Säule Linie'!$L$66</c:f>
              <c:strCache>
                <c:ptCount val="1"/>
                <c:pt idx="0">
                  <c:v>IST kum. positiv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val>
            <c:numRef>
              <c:f>'Varianz Säule Linie'!$N$66:$Y$66</c:f>
              <c:numCache>
                <c:formatCode>#,##0</c:formatCode>
                <c:ptCount val="12"/>
                <c:pt idx="0">
                  <c:v>120000</c:v>
                </c:pt>
                <c:pt idx="1">
                  <c:v>68000</c:v>
                </c:pt>
                <c:pt idx="2">
                  <c:v>68000</c:v>
                </c:pt>
                <c:pt idx="3">
                  <c:v>89999</c:v>
                </c:pt>
                <c:pt idx="4">
                  <c:v>100000</c:v>
                </c:pt>
                <c:pt idx="5">
                  <c:v>60000</c:v>
                </c:pt>
                <c:pt idx="6">
                  <c:v>82000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79040"/>
        <c:axId val="120677504"/>
      </c:lineChart>
      <c:scatterChart>
        <c:scatterStyle val="lineMarker"/>
        <c:varyColors val="0"/>
        <c:ser>
          <c:idx val="4"/>
          <c:order val="6"/>
          <c:tx>
            <c:strRef>
              <c:f>'Varianz Säule Linie'!$L$47</c:f>
              <c:strCache>
                <c:ptCount val="1"/>
                <c:pt idx="0">
                  <c:v>Max für Primärachse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numRef>
              <c:f>'Varianz Säule Linie'!$P$47</c:f>
              <c:numCache>
                <c:formatCode>General</c:formatCode>
                <c:ptCount val="1"/>
                <c:pt idx="0">
                  <c:v>1</c:v>
                </c:pt>
              </c:numCache>
            </c:numRef>
          </c:xVal>
          <c:yVal>
            <c:numRef>
              <c:f>'Varianz Säule Linie'!$N$47</c:f>
              <c:numCache>
                <c:formatCode>#,##0</c:formatCode>
                <c:ptCount val="1"/>
                <c:pt idx="0">
                  <c:v>132000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628736"/>
        <c:axId val="120630272"/>
      </c:scatterChart>
      <c:scatterChart>
        <c:scatterStyle val="lineMarker"/>
        <c:varyColors val="0"/>
        <c:ser>
          <c:idx val="5"/>
          <c:order val="7"/>
          <c:tx>
            <c:strRef>
              <c:f>'Varianz Säule Linie'!$L$48</c:f>
              <c:strCache>
                <c:ptCount val="1"/>
                <c:pt idx="0">
                  <c:v>Max für Sekundärachse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numRef>
              <c:f>'Varianz Säule Linie'!$P$48</c:f>
              <c:numCache>
                <c:formatCode>General</c:formatCode>
                <c:ptCount val="1"/>
                <c:pt idx="0">
                  <c:v>2</c:v>
                </c:pt>
              </c:numCache>
            </c:numRef>
          </c:xVal>
          <c:yVal>
            <c:numRef>
              <c:f>'Varianz Säule Linie'!$N$48</c:f>
              <c:numCache>
                <c:formatCode>#,##0</c:formatCode>
                <c:ptCount val="1"/>
                <c:pt idx="0">
                  <c:v>132000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679040"/>
        <c:axId val="120677504"/>
      </c:scatterChart>
      <c:catAx>
        <c:axId val="12062873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crossAx val="120630272"/>
        <c:crosses val="autoZero"/>
        <c:auto val="0"/>
        <c:lblAlgn val="ctr"/>
        <c:lblOffset val="100"/>
        <c:noMultiLvlLbl val="1"/>
      </c:catAx>
      <c:valAx>
        <c:axId val="12063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20628736"/>
        <c:crosses val="autoZero"/>
        <c:crossBetween val="between"/>
      </c:valAx>
      <c:valAx>
        <c:axId val="120677504"/>
        <c:scaling>
          <c:orientation val="minMax"/>
        </c:scaling>
        <c:delete val="1"/>
        <c:axPos val="r"/>
        <c:numFmt formatCode="#,##0.00" sourceLinked="0"/>
        <c:majorTickMark val="out"/>
        <c:minorTickMark val="none"/>
        <c:tickLblPos val="nextTo"/>
        <c:crossAx val="120679040"/>
        <c:crosses val="max"/>
        <c:crossBetween val="between"/>
      </c:valAx>
      <c:catAx>
        <c:axId val="120679040"/>
        <c:scaling>
          <c:orientation val="minMax"/>
        </c:scaling>
        <c:delete val="1"/>
        <c:axPos val="b"/>
        <c:majorTickMark val="out"/>
        <c:minorTickMark val="none"/>
        <c:tickLblPos val="nextTo"/>
        <c:crossAx val="120677504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6"/>
        <c:delete val="1"/>
      </c:legendEntry>
      <c:legendEntry>
        <c:idx val="7"/>
        <c:delete val="1"/>
      </c:legendEntry>
      <c:layout/>
      <c:overlay val="0"/>
    </c:legend>
    <c:plotVisOnly val="0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eroldgmbh.ch/" TargetMode="External"/><Relationship Id="rId2" Type="http://schemas.openxmlformats.org/officeDocument/2006/relationships/hyperlink" Target="mailto:info@heroldgmbh.ch" TargetMode="External"/><Relationship Id="rId1" Type="http://schemas.openxmlformats.org/officeDocument/2006/relationships/hyperlink" Target="mailto:info@heroldgmbh.ch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heroldgmbh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6"/>
  <sheetViews>
    <sheetView tabSelected="1" zoomScaleNormal="100" workbookViewId="0">
      <pane xSplit="11" ySplit="30" topLeftCell="L31" activePane="bottomRight" state="frozen"/>
      <selection pane="topRight" activeCell="L1" sqref="L1"/>
      <selection pane="bottomLeft" activeCell="A31" sqref="A31"/>
      <selection pane="bottomRight" activeCell="M24" sqref="M24"/>
    </sheetView>
  </sheetViews>
  <sheetFormatPr baseColWidth="10" defaultRowHeight="15" x14ac:dyDescent="0.25"/>
  <cols>
    <col min="1" max="1" width="2.85546875" customWidth="1"/>
    <col min="2" max="3" width="0.42578125" customWidth="1"/>
    <col min="4" max="4" width="26.42578125" customWidth="1"/>
    <col min="5" max="5" width="27.7109375" customWidth="1"/>
    <col min="6" max="6" width="12.7109375" customWidth="1"/>
    <col min="7" max="7" width="35.5703125" customWidth="1"/>
    <col min="8" max="8" width="6.7109375" customWidth="1"/>
    <col min="9" max="10" width="0.5703125" customWidth="1"/>
    <col min="11" max="11" width="2.85546875" customWidth="1"/>
    <col min="12" max="12" width="29.42578125" bestFit="1" customWidth="1"/>
    <col min="13" max="13" width="5.85546875" customWidth="1"/>
    <col min="14" max="25" width="11.42578125" customWidth="1"/>
  </cols>
  <sheetData>
    <row r="1" spans="1:25" ht="15.75" x14ac:dyDescent="0.25">
      <c r="A1" s="19"/>
      <c r="B1" s="19"/>
      <c r="D1" s="16" t="s">
        <v>5</v>
      </c>
      <c r="E1" s="16" t="s">
        <v>6</v>
      </c>
      <c r="G1" s="17" t="s">
        <v>29</v>
      </c>
      <c r="J1" s="19"/>
      <c r="K1" s="19"/>
    </row>
    <row r="2" spans="1:25" ht="3" customHeight="1" x14ac:dyDescent="0.25">
      <c r="A2" s="19"/>
      <c r="B2" s="19"/>
      <c r="J2" s="19"/>
      <c r="K2" s="19"/>
    </row>
    <row r="3" spans="1:25" ht="3" customHeight="1" x14ac:dyDescent="0.25"/>
    <row r="4" spans="1:25" ht="15" customHeight="1" x14ac:dyDescent="0.25">
      <c r="N4" s="24">
        <f>N5</f>
        <v>41275</v>
      </c>
      <c r="O4" s="24">
        <f t="shared" ref="O4:Y4" si="0">O5</f>
        <v>41306</v>
      </c>
      <c r="P4" s="24">
        <f t="shared" si="0"/>
        <v>41334</v>
      </c>
      <c r="Q4" s="24">
        <f t="shared" si="0"/>
        <v>41365</v>
      </c>
      <c r="R4" s="24">
        <f t="shared" si="0"/>
        <v>41395</v>
      </c>
      <c r="S4" s="24">
        <f t="shared" si="0"/>
        <v>41426</v>
      </c>
      <c r="T4" s="24">
        <f t="shared" si="0"/>
        <v>41456</v>
      </c>
      <c r="U4" s="24">
        <f t="shared" si="0"/>
        <v>41487</v>
      </c>
      <c r="V4" s="24">
        <f t="shared" si="0"/>
        <v>41518</v>
      </c>
      <c r="W4" s="24">
        <f t="shared" si="0"/>
        <v>41548</v>
      </c>
      <c r="X4" s="24">
        <f t="shared" si="0"/>
        <v>41579</v>
      </c>
      <c r="Y4" s="24">
        <f t="shared" si="0"/>
        <v>41609</v>
      </c>
    </row>
    <row r="5" spans="1:25" x14ac:dyDescent="0.25">
      <c r="N5" s="23">
        <f>DATE($N$12,1,1)</f>
        <v>41275</v>
      </c>
      <c r="O5" s="4">
        <f>DATE(YEAR($N$5),MONTH(N5)+1,1)</f>
        <v>41306</v>
      </c>
      <c r="P5" s="4">
        <f t="shared" ref="P5:Y5" si="1">DATE(YEAR($N$5),MONTH(O5)+1,1)</f>
        <v>41334</v>
      </c>
      <c r="Q5" s="4">
        <f t="shared" si="1"/>
        <v>41365</v>
      </c>
      <c r="R5" s="4">
        <f t="shared" si="1"/>
        <v>41395</v>
      </c>
      <c r="S5" s="4">
        <f t="shared" si="1"/>
        <v>41426</v>
      </c>
      <c r="T5" s="4">
        <f t="shared" si="1"/>
        <v>41456</v>
      </c>
      <c r="U5" s="4">
        <f t="shared" si="1"/>
        <v>41487</v>
      </c>
      <c r="V5" s="4">
        <f t="shared" si="1"/>
        <v>41518</v>
      </c>
      <c r="W5" s="4">
        <f t="shared" si="1"/>
        <v>41548</v>
      </c>
      <c r="X5" s="4">
        <f t="shared" si="1"/>
        <v>41579</v>
      </c>
      <c r="Y5" s="4">
        <f t="shared" si="1"/>
        <v>41609</v>
      </c>
    </row>
    <row r="6" spans="1:25" x14ac:dyDescent="0.25">
      <c r="L6" s="20" t="s">
        <v>2</v>
      </c>
      <c r="M6" s="20"/>
      <c r="N6" s="22">
        <v>110000</v>
      </c>
      <c r="O6" s="22">
        <v>70000</v>
      </c>
      <c r="P6" s="22">
        <v>73000</v>
      </c>
      <c r="Q6" s="22">
        <v>76000</v>
      </c>
      <c r="R6" s="22">
        <v>79000</v>
      </c>
      <c r="S6" s="22">
        <v>82000</v>
      </c>
      <c r="T6" s="22">
        <v>85000</v>
      </c>
      <c r="U6" s="22">
        <v>88000</v>
      </c>
      <c r="V6" s="22">
        <v>99000</v>
      </c>
      <c r="W6" s="22">
        <v>110000</v>
      </c>
      <c r="X6" s="22">
        <v>121000</v>
      </c>
      <c r="Y6" s="22">
        <v>132000</v>
      </c>
    </row>
    <row r="7" spans="1:25" x14ac:dyDescent="0.25">
      <c r="L7" s="20" t="s">
        <v>3</v>
      </c>
      <c r="M7" s="20"/>
      <c r="N7" s="22">
        <v>120000</v>
      </c>
      <c r="O7" s="22">
        <v>68000</v>
      </c>
      <c r="P7" s="22">
        <v>68000</v>
      </c>
      <c r="Q7" s="22">
        <v>89999</v>
      </c>
      <c r="R7" s="22">
        <v>100000</v>
      </c>
      <c r="S7" s="22">
        <v>60000</v>
      </c>
      <c r="T7" s="22">
        <v>82000</v>
      </c>
      <c r="U7" s="22">
        <v>82000</v>
      </c>
      <c r="V7" s="22">
        <v>102000</v>
      </c>
      <c r="W7" s="22">
        <v>130000</v>
      </c>
      <c r="X7" s="22"/>
      <c r="Y7" s="22"/>
    </row>
    <row r="8" spans="1:25" x14ac:dyDescent="0.25">
      <c r="L8" s="20" t="s">
        <v>1</v>
      </c>
      <c r="M8" s="20">
        <f>N12-1</f>
        <v>2012</v>
      </c>
      <c r="N8" s="22">
        <v>65000</v>
      </c>
      <c r="O8" s="22">
        <v>73000</v>
      </c>
      <c r="P8" s="22">
        <v>110000</v>
      </c>
      <c r="Q8" s="22">
        <v>70000</v>
      </c>
      <c r="R8" s="22">
        <v>73000</v>
      </c>
      <c r="S8" s="22">
        <v>76000</v>
      </c>
      <c r="T8" s="22">
        <v>79000</v>
      </c>
      <c r="U8" s="22">
        <v>82000</v>
      </c>
      <c r="V8" s="22">
        <v>85000</v>
      </c>
      <c r="W8" s="22">
        <v>88000</v>
      </c>
      <c r="X8" s="22">
        <v>91000</v>
      </c>
      <c r="Y8" s="22">
        <v>94000</v>
      </c>
    </row>
    <row r="11" spans="1:25" x14ac:dyDescent="0.25">
      <c r="L11" s="20" t="s">
        <v>8</v>
      </c>
      <c r="M11" s="20"/>
      <c r="N11" s="34" t="s">
        <v>11</v>
      </c>
      <c r="O11" s="35"/>
      <c r="P11" s="35"/>
      <c r="Q11" s="35"/>
      <c r="R11" s="35"/>
      <c r="S11" s="35"/>
      <c r="T11" s="35"/>
      <c r="U11" s="36"/>
    </row>
    <row r="12" spans="1:25" x14ac:dyDescent="0.25">
      <c r="L12" s="20" t="s">
        <v>9</v>
      </c>
      <c r="M12" s="20"/>
      <c r="N12" s="21">
        <v>2013</v>
      </c>
    </row>
    <row r="13" spans="1:25" x14ac:dyDescent="0.25">
      <c r="L13" s="20" t="s">
        <v>10</v>
      </c>
      <c r="M13" s="20"/>
      <c r="N13" s="15">
        <v>41456</v>
      </c>
    </row>
    <row r="14" spans="1:25" x14ac:dyDescent="0.25">
      <c r="L14" s="20" t="s">
        <v>12</v>
      </c>
      <c r="M14" s="20"/>
      <c r="N14" s="15" t="s">
        <v>43</v>
      </c>
    </row>
    <row r="15" spans="1:25" x14ac:dyDescent="0.25">
      <c r="L15" s="20" t="s">
        <v>42</v>
      </c>
      <c r="M15" s="20"/>
      <c r="N15" s="15" t="s">
        <v>41</v>
      </c>
      <c r="O15" t="s">
        <v>40</v>
      </c>
    </row>
    <row r="17" spans="1:21" x14ac:dyDescent="0.25">
      <c r="L17" s="20" t="s">
        <v>24</v>
      </c>
      <c r="M17" s="20"/>
      <c r="N17" s="34" t="s">
        <v>20</v>
      </c>
      <c r="O17" s="35"/>
      <c r="P17" s="35"/>
      <c r="Q17" s="35"/>
      <c r="R17" s="35"/>
      <c r="S17" s="35"/>
      <c r="T17" s="35"/>
      <c r="U17" s="36"/>
    </row>
    <row r="18" spans="1:21" x14ac:dyDescent="0.25">
      <c r="L18" s="20" t="s">
        <v>1</v>
      </c>
      <c r="M18" s="20"/>
      <c r="N18" s="34" t="s">
        <v>36</v>
      </c>
      <c r="O18" s="35"/>
      <c r="P18" s="35"/>
      <c r="Q18" s="35"/>
      <c r="R18" s="35"/>
      <c r="S18" s="35"/>
      <c r="T18" s="35"/>
      <c r="U18" s="36"/>
    </row>
    <row r="19" spans="1:21" x14ac:dyDescent="0.25">
      <c r="L19" s="20" t="s">
        <v>37</v>
      </c>
      <c r="M19" s="20"/>
      <c r="N19" s="34" t="s">
        <v>38</v>
      </c>
      <c r="O19" s="35"/>
      <c r="P19" s="35"/>
      <c r="Q19" s="35"/>
      <c r="R19" s="35"/>
      <c r="S19" s="35"/>
      <c r="T19" s="35"/>
      <c r="U19" s="36"/>
    </row>
    <row r="20" spans="1:21" x14ac:dyDescent="0.25">
      <c r="L20" s="20" t="s">
        <v>25</v>
      </c>
      <c r="M20" s="20"/>
      <c r="N20" s="34" t="s">
        <v>39</v>
      </c>
      <c r="O20" s="35"/>
      <c r="P20" s="35"/>
      <c r="Q20" s="35"/>
      <c r="R20" s="35"/>
      <c r="S20" s="35"/>
      <c r="T20" s="35"/>
      <c r="U20" s="36"/>
    </row>
    <row r="28" spans="1:21" ht="3" customHeight="1" x14ac:dyDescent="0.25"/>
    <row r="29" spans="1:21" ht="3" customHeight="1" x14ac:dyDescent="0.25">
      <c r="A29" s="19"/>
      <c r="B29" s="19"/>
      <c r="J29" s="19"/>
      <c r="K29" s="19"/>
    </row>
    <row r="30" spans="1:21" ht="15.75" x14ac:dyDescent="0.25">
      <c r="A30" s="19"/>
      <c r="B30" s="19"/>
      <c r="D30" s="16" t="s">
        <v>5</v>
      </c>
      <c r="E30" s="16" t="s">
        <v>6</v>
      </c>
      <c r="G30" s="17" t="s">
        <v>29</v>
      </c>
      <c r="J30" s="19"/>
      <c r="K30" s="19"/>
    </row>
    <row r="31" spans="1:21" x14ac:dyDescent="0.25">
      <c r="D31" s="18" t="s">
        <v>7</v>
      </c>
      <c r="E31" s="18"/>
    </row>
    <row r="33" spans="3:16" ht="15.75" thickBot="1" x14ac:dyDescent="0.3">
      <c r="C33" s="20" t="s">
        <v>30</v>
      </c>
      <c r="D33" s="20"/>
      <c r="E33" s="20"/>
      <c r="F33" s="20"/>
      <c r="G33" s="20"/>
      <c r="H33" s="20"/>
      <c r="I33" s="20"/>
    </row>
    <row r="34" spans="3:16" ht="30" customHeight="1" x14ac:dyDescent="0.25">
      <c r="C34" s="31" t="s">
        <v>31</v>
      </c>
      <c r="D34" s="32"/>
      <c r="E34" s="32"/>
      <c r="F34" s="32"/>
      <c r="G34" s="32"/>
      <c r="H34" s="32"/>
      <c r="I34" s="33"/>
    </row>
    <row r="35" spans="3:16" ht="30" customHeight="1" x14ac:dyDescent="0.25">
      <c r="C35" s="25" t="s">
        <v>44</v>
      </c>
      <c r="D35" s="26"/>
      <c r="E35" s="26"/>
      <c r="F35" s="26"/>
      <c r="G35" s="26"/>
      <c r="H35" s="26"/>
      <c r="I35" s="27"/>
    </row>
    <row r="36" spans="3:16" x14ac:dyDescent="0.25">
      <c r="C36" s="25"/>
      <c r="D36" s="26"/>
      <c r="E36" s="26"/>
      <c r="F36" s="26"/>
      <c r="G36" s="26"/>
      <c r="H36" s="26"/>
      <c r="I36" s="27"/>
    </row>
    <row r="37" spans="3:16" ht="15.75" thickBot="1" x14ac:dyDescent="0.3">
      <c r="C37" s="28" t="s">
        <v>34</v>
      </c>
      <c r="D37" s="29"/>
      <c r="E37" s="29"/>
      <c r="F37" s="29"/>
      <c r="G37" s="29"/>
      <c r="H37" s="29"/>
      <c r="I37" s="30"/>
    </row>
    <row r="39" spans="3:16" ht="15.75" thickBot="1" x14ac:dyDescent="0.3">
      <c r="C39" s="20" t="s">
        <v>32</v>
      </c>
      <c r="D39" s="20"/>
      <c r="E39" s="20"/>
      <c r="F39" s="20"/>
      <c r="G39" s="20"/>
      <c r="H39" s="20"/>
      <c r="I39" s="20"/>
    </row>
    <row r="40" spans="3:16" x14ac:dyDescent="0.25">
      <c r="C40" s="31" t="s">
        <v>33</v>
      </c>
      <c r="D40" s="32"/>
      <c r="E40" s="32"/>
      <c r="F40" s="32"/>
      <c r="G40" s="32"/>
      <c r="H40" s="32"/>
      <c r="I40" s="33"/>
    </row>
    <row r="41" spans="3:16" ht="48.75" customHeight="1" x14ac:dyDescent="0.25">
      <c r="C41" s="25" t="s">
        <v>35</v>
      </c>
      <c r="D41" s="26"/>
      <c r="E41" s="26"/>
      <c r="F41" s="26"/>
      <c r="G41" s="26"/>
      <c r="H41" s="26"/>
      <c r="I41" s="27"/>
    </row>
    <row r="42" spans="3:16" ht="15.75" thickBot="1" x14ac:dyDescent="0.3">
      <c r="C42" s="28"/>
      <c r="D42" s="29"/>
      <c r="E42" s="29"/>
      <c r="F42" s="29"/>
      <c r="G42" s="29"/>
      <c r="H42" s="29"/>
      <c r="I42" s="30"/>
    </row>
    <row r="44" spans="3:16" hidden="1" x14ac:dyDescent="0.25"/>
    <row r="45" spans="3:16" hidden="1" x14ac:dyDescent="0.25">
      <c r="L45" t="s">
        <v>28</v>
      </c>
      <c r="N45" s="3" t="b">
        <f>$N$15="grün Erlöse"</f>
        <v>1</v>
      </c>
    </row>
    <row r="46" spans="3:16" hidden="1" x14ac:dyDescent="0.25">
      <c r="L46" t="s">
        <v>12</v>
      </c>
      <c r="N46" s="3" t="b">
        <f>$N$14="einblenden"</f>
        <v>1</v>
      </c>
    </row>
    <row r="47" spans="3:16" hidden="1" x14ac:dyDescent="0.25">
      <c r="L47" t="s">
        <v>13</v>
      </c>
      <c r="N47" s="6">
        <f>IF($N$46,MAX($N$6:$Y$7,),MAX($N$6:$Y$6,$N$7:$Y$7))</f>
        <v>132000</v>
      </c>
      <c r="P47" s="2">
        <v>1</v>
      </c>
    </row>
    <row r="48" spans="3:16" hidden="1" x14ac:dyDescent="0.25">
      <c r="L48" t="s">
        <v>14</v>
      </c>
      <c r="N48" s="6">
        <f>N47</f>
        <v>132000</v>
      </c>
      <c r="P48" s="2">
        <v>2</v>
      </c>
    </row>
    <row r="49" spans="12:28" hidden="1" x14ac:dyDescent="0.25"/>
    <row r="50" spans="12:28" hidden="1" x14ac:dyDescent="0.25">
      <c r="L50" t="s">
        <v>4</v>
      </c>
      <c r="N50" s="3">
        <f t="shared" ref="N50:Y50" si="2">N7-N6</f>
        <v>10000</v>
      </c>
      <c r="O50" s="3">
        <f t="shared" si="2"/>
        <v>-2000</v>
      </c>
      <c r="P50" s="3">
        <f t="shared" si="2"/>
        <v>-5000</v>
      </c>
      <c r="Q50" s="3">
        <f t="shared" si="2"/>
        <v>13999</v>
      </c>
      <c r="R50" s="3">
        <f t="shared" si="2"/>
        <v>21000</v>
      </c>
      <c r="S50" s="3">
        <f t="shared" si="2"/>
        <v>-22000</v>
      </c>
      <c r="T50" s="3">
        <f t="shared" si="2"/>
        <v>-3000</v>
      </c>
      <c r="U50" s="3">
        <f t="shared" si="2"/>
        <v>-6000</v>
      </c>
      <c r="V50" s="3">
        <f t="shared" si="2"/>
        <v>3000</v>
      </c>
      <c r="W50" s="3">
        <f t="shared" si="2"/>
        <v>20000</v>
      </c>
      <c r="X50" s="3">
        <f t="shared" si="2"/>
        <v>-121000</v>
      </c>
      <c r="Y50" s="3">
        <f t="shared" si="2"/>
        <v>-132000</v>
      </c>
    </row>
    <row r="51" spans="12:28" hidden="1" x14ac:dyDescent="0.25"/>
    <row r="52" spans="12:28" hidden="1" x14ac:dyDescent="0.25">
      <c r="L52" t="s">
        <v>22</v>
      </c>
    </row>
    <row r="53" spans="12:28" hidden="1" x14ac:dyDescent="0.25">
      <c r="L53" t="s">
        <v>0</v>
      </c>
      <c r="N53" s="1">
        <f t="shared" ref="N53:Y53" si="3">N5</f>
        <v>41275</v>
      </c>
      <c r="O53" s="1">
        <f t="shared" si="3"/>
        <v>41306</v>
      </c>
      <c r="P53" s="1">
        <f t="shared" si="3"/>
        <v>41334</v>
      </c>
      <c r="Q53" s="1">
        <f t="shared" si="3"/>
        <v>41365</v>
      </c>
      <c r="R53" s="1">
        <f t="shared" si="3"/>
        <v>41395</v>
      </c>
      <c r="S53" s="1">
        <f t="shared" si="3"/>
        <v>41426</v>
      </c>
      <c r="T53" s="1">
        <f t="shared" si="3"/>
        <v>41456</v>
      </c>
      <c r="U53" s="1">
        <f t="shared" si="3"/>
        <v>41487</v>
      </c>
      <c r="V53" s="1">
        <f t="shared" si="3"/>
        <v>41518</v>
      </c>
      <c r="W53" s="1">
        <f t="shared" si="3"/>
        <v>41548</v>
      </c>
      <c r="X53" s="1">
        <f t="shared" si="3"/>
        <v>41579</v>
      </c>
      <c r="Y53" s="1">
        <f t="shared" si="3"/>
        <v>41609</v>
      </c>
    </row>
    <row r="54" spans="12:28" hidden="1" x14ac:dyDescent="0.25">
      <c r="L54" t="s">
        <v>15</v>
      </c>
      <c r="N54" s="3" t="b">
        <f>MONTH(N$5)&lt;=MONTH($N$13)</f>
        <v>1</v>
      </c>
      <c r="O54" s="3" t="b">
        <f t="shared" ref="O54:Y54" si="4">MONTH(O$5)&lt;=MONTH($N$13)</f>
        <v>1</v>
      </c>
      <c r="P54" s="3" t="b">
        <f t="shared" si="4"/>
        <v>1</v>
      </c>
      <c r="Q54" s="3" t="b">
        <f t="shared" si="4"/>
        <v>1</v>
      </c>
      <c r="R54" s="3" t="b">
        <f t="shared" si="4"/>
        <v>1</v>
      </c>
      <c r="S54" s="3" t="b">
        <f t="shared" si="4"/>
        <v>1</v>
      </c>
      <c r="T54" s="3" t="b">
        <f t="shared" si="4"/>
        <v>1</v>
      </c>
      <c r="U54" s="3" t="b">
        <f t="shared" si="4"/>
        <v>0</v>
      </c>
      <c r="V54" s="3" t="b">
        <f t="shared" si="4"/>
        <v>0</v>
      </c>
      <c r="W54" s="3" t="b">
        <f t="shared" si="4"/>
        <v>0</v>
      </c>
      <c r="X54" s="3" t="b">
        <f t="shared" si="4"/>
        <v>0</v>
      </c>
      <c r="Y54" s="3" t="b">
        <f t="shared" si="4"/>
        <v>0</v>
      </c>
    </row>
    <row r="55" spans="12:28" hidden="1" x14ac:dyDescent="0.25">
      <c r="L55" s="6" t="str">
        <f>N17</f>
        <v>BUD</v>
      </c>
      <c r="N55" s="6">
        <f t="shared" ref="N55:Y55" si="5">N6</f>
        <v>110000</v>
      </c>
      <c r="O55" s="6">
        <f t="shared" si="5"/>
        <v>70000</v>
      </c>
      <c r="P55" s="6">
        <f t="shared" si="5"/>
        <v>73000</v>
      </c>
      <c r="Q55" s="6">
        <f t="shared" si="5"/>
        <v>76000</v>
      </c>
      <c r="R55" s="6">
        <f t="shared" si="5"/>
        <v>79000</v>
      </c>
      <c r="S55" s="6">
        <f t="shared" si="5"/>
        <v>82000</v>
      </c>
      <c r="T55" s="6">
        <f t="shared" si="5"/>
        <v>85000</v>
      </c>
      <c r="U55" s="6">
        <f t="shared" si="5"/>
        <v>88000</v>
      </c>
      <c r="V55" s="6">
        <f t="shared" si="5"/>
        <v>99000</v>
      </c>
      <c r="W55" s="6">
        <f t="shared" si="5"/>
        <v>110000</v>
      </c>
      <c r="X55" s="6">
        <f t="shared" si="5"/>
        <v>121000</v>
      </c>
      <c r="Y55" s="6">
        <f t="shared" si="5"/>
        <v>132000</v>
      </c>
    </row>
    <row r="56" spans="12:28" hidden="1" x14ac:dyDescent="0.25">
      <c r="L56" s="6" t="str">
        <f>N18</f>
        <v>Vorjahr 2012</v>
      </c>
      <c r="N56" s="6">
        <f t="shared" ref="N56:Y56" si="6">IF($N$46,N$8,#N/A)</f>
        <v>65000</v>
      </c>
      <c r="O56" s="6">
        <f t="shared" si="6"/>
        <v>73000</v>
      </c>
      <c r="P56" s="6">
        <f t="shared" si="6"/>
        <v>110000</v>
      </c>
      <c r="Q56" s="6">
        <f t="shared" si="6"/>
        <v>70000</v>
      </c>
      <c r="R56" s="6">
        <f t="shared" si="6"/>
        <v>73000</v>
      </c>
      <c r="S56" s="6">
        <f t="shared" si="6"/>
        <v>76000</v>
      </c>
      <c r="T56" s="6">
        <f t="shared" si="6"/>
        <v>79000</v>
      </c>
      <c r="U56" s="6">
        <f t="shared" si="6"/>
        <v>82000</v>
      </c>
      <c r="V56" s="6">
        <f t="shared" si="6"/>
        <v>85000</v>
      </c>
      <c r="W56" s="6">
        <f t="shared" si="6"/>
        <v>88000</v>
      </c>
      <c r="X56" s="6">
        <f t="shared" si="6"/>
        <v>91000</v>
      </c>
      <c r="Y56" s="6">
        <f t="shared" si="6"/>
        <v>94000</v>
      </c>
    </row>
    <row r="57" spans="12:28" hidden="1" x14ac:dyDescent="0.25">
      <c r="L57" t="s">
        <v>3</v>
      </c>
      <c r="N57" s="6">
        <f t="shared" ref="N57:Y57" si="7">IF(N$54,N7,#N/A)</f>
        <v>120000</v>
      </c>
      <c r="O57" s="6">
        <f t="shared" si="7"/>
        <v>68000</v>
      </c>
      <c r="P57" s="6">
        <f t="shared" si="7"/>
        <v>68000</v>
      </c>
      <c r="Q57" s="6">
        <f t="shared" si="7"/>
        <v>89999</v>
      </c>
      <c r="R57" s="6">
        <f t="shared" si="7"/>
        <v>100000</v>
      </c>
      <c r="S57" s="6">
        <f t="shared" si="7"/>
        <v>60000</v>
      </c>
      <c r="T57" s="6">
        <f t="shared" si="7"/>
        <v>82000</v>
      </c>
      <c r="U57" s="6" t="e">
        <f t="shared" si="7"/>
        <v>#N/A</v>
      </c>
      <c r="V57" s="6" t="e">
        <f t="shared" si="7"/>
        <v>#N/A</v>
      </c>
      <c r="W57" s="6" t="e">
        <f t="shared" si="7"/>
        <v>#N/A</v>
      </c>
      <c r="X57" s="6" t="e">
        <f t="shared" si="7"/>
        <v>#N/A</v>
      </c>
      <c r="Y57" s="6" t="e">
        <f t="shared" si="7"/>
        <v>#N/A</v>
      </c>
    </row>
    <row r="58" spans="12:28" hidden="1" x14ac:dyDescent="0.25">
      <c r="L58" t="s">
        <v>26</v>
      </c>
      <c r="N58" s="6">
        <f t="shared" ref="N58:Y58" si="8">IF(AND(N$54,$N$45),N7-N6,#N/A)</f>
        <v>10000</v>
      </c>
      <c r="O58" s="6">
        <f t="shared" si="8"/>
        <v>-2000</v>
      </c>
      <c r="P58" s="6">
        <f t="shared" si="8"/>
        <v>-5000</v>
      </c>
      <c r="Q58" s="6">
        <f t="shared" si="8"/>
        <v>13999</v>
      </c>
      <c r="R58" s="6">
        <f t="shared" si="8"/>
        <v>21000</v>
      </c>
      <c r="S58" s="6">
        <f t="shared" si="8"/>
        <v>-22000</v>
      </c>
      <c r="T58" s="6">
        <f t="shared" si="8"/>
        <v>-3000</v>
      </c>
      <c r="U58" s="6" t="e">
        <f t="shared" si="8"/>
        <v>#N/A</v>
      </c>
      <c r="V58" s="6" t="e">
        <f t="shared" si="8"/>
        <v>#N/A</v>
      </c>
      <c r="W58" s="6" t="e">
        <f t="shared" si="8"/>
        <v>#N/A</v>
      </c>
      <c r="X58" s="6" t="e">
        <f t="shared" si="8"/>
        <v>#N/A</v>
      </c>
      <c r="Y58" s="6" t="e">
        <f t="shared" si="8"/>
        <v>#N/A</v>
      </c>
    </row>
    <row r="59" spans="12:28" hidden="1" x14ac:dyDescent="0.25">
      <c r="L59" t="s">
        <v>27</v>
      </c>
      <c r="N59" s="6" t="e">
        <f t="shared" ref="N59:Y59" si="9">IF(AND(N$54,NOT($N$45)),N7-N6,#N/A)</f>
        <v>#N/A</v>
      </c>
      <c r="O59" s="6" t="e">
        <f t="shared" si="9"/>
        <v>#N/A</v>
      </c>
      <c r="P59" s="6" t="e">
        <f t="shared" si="9"/>
        <v>#N/A</v>
      </c>
      <c r="Q59" s="6" t="e">
        <f t="shared" si="9"/>
        <v>#N/A</v>
      </c>
      <c r="R59" s="6" t="e">
        <f t="shared" si="9"/>
        <v>#N/A</v>
      </c>
      <c r="S59" s="6" t="e">
        <f t="shared" si="9"/>
        <v>#N/A</v>
      </c>
      <c r="T59" s="6" t="e">
        <f t="shared" si="9"/>
        <v>#N/A</v>
      </c>
      <c r="U59" s="6" t="e">
        <f t="shared" si="9"/>
        <v>#N/A</v>
      </c>
      <c r="V59" s="6" t="e">
        <f t="shared" si="9"/>
        <v>#N/A</v>
      </c>
      <c r="W59" s="6" t="e">
        <f t="shared" si="9"/>
        <v>#N/A</v>
      </c>
      <c r="X59" s="6" t="e">
        <f t="shared" si="9"/>
        <v>#N/A</v>
      </c>
      <c r="Y59" s="6" t="e">
        <f t="shared" si="9"/>
        <v>#N/A</v>
      </c>
    </row>
    <row r="60" spans="12:28" hidden="1" x14ac:dyDescent="0.25">
      <c r="L60" s="10" t="s">
        <v>18</v>
      </c>
      <c r="M60" s="10"/>
      <c r="N60" s="11"/>
      <c r="O60" s="11"/>
      <c r="P60" s="12"/>
      <c r="Q60" s="12"/>
      <c r="R60" s="12"/>
      <c r="S60" s="12"/>
      <c r="T60" s="12"/>
      <c r="U60" s="12"/>
      <c r="V60" s="12"/>
      <c r="W60" s="12"/>
      <c r="X60" s="12"/>
      <c r="Y60" s="12"/>
      <c r="AA60" t="s">
        <v>17</v>
      </c>
    </row>
    <row r="61" spans="12:28" hidden="1" x14ac:dyDescent="0.25">
      <c r="L61" t="s">
        <v>20</v>
      </c>
      <c r="M61" s="8"/>
      <c r="N61" s="13">
        <f>N6</f>
        <v>110000</v>
      </c>
      <c r="O61" s="14">
        <f t="shared" ref="O61:Y61" si="10">N61+O6</f>
        <v>180000</v>
      </c>
      <c r="P61" s="14">
        <f t="shared" si="10"/>
        <v>253000</v>
      </c>
      <c r="Q61" s="14">
        <f t="shared" si="10"/>
        <v>329000</v>
      </c>
      <c r="R61" s="14">
        <f t="shared" si="10"/>
        <v>408000</v>
      </c>
      <c r="S61" s="14">
        <f t="shared" si="10"/>
        <v>490000</v>
      </c>
      <c r="T61" s="14">
        <f t="shared" si="10"/>
        <v>575000</v>
      </c>
      <c r="U61" s="14">
        <f t="shared" si="10"/>
        <v>663000</v>
      </c>
      <c r="V61" s="14">
        <f t="shared" si="10"/>
        <v>762000</v>
      </c>
      <c r="W61" s="14">
        <f t="shared" si="10"/>
        <v>872000</v>
      </c>
      <c r="X61" s="14">
        <f t="shared" si="10"/>
        <v>993000</v>
      </c>
      <c r="Y61" s="14">
        <f t="shared" si="10"/>
        <v>1125000</v>
      </c>
      <c r="AA61" s="6">
        <f ca="1">MAX($N61:INDIRECT(CHAR(CODE($N$64)-1+MONTH($N$13))&amp;ROW($Y61)))</f>
        <v>575000</v>
      </c>
    </row>
    <row r="62" spans="12:28" hidden="1" x14ac:dyDescent="0.25">
      <c r="L62" s="8" t="s">
        <v>19</v>
      </c>
      <c r="M62" s="8"/>
      <c r="N62" s="13">
        <f>N7</f>
        <v>120000</v>
      </c>
      <c r="O62" s="6">
        <f t="shared" ref="O62:Y62" si="11">IF(O$54,N62+O7,#N/A)</f>
        <v>188000</v>
      </c>
      <c r="P62" s="6">
        <f t="shared" si="11"/>
        <v>256000</v>
      </c>
      <c r="Q62" s="6">
        <f t="shared" si="11"/>
        <v>345999</v>
      </c>
      <c r="R62" s="6">
        <f t="shared" si="11"/>
        <v>445999</v>
      </c>
      <c r="S62" s="6">
        <f t="shared" si="11"/>
        <v>505999</v>
      </c>
      <c r="T62" s="6">
        <f t="shared" si="11"/>
        <v>587999</v>
      </c>
      <c r="U62" s="6" t="e">
        <f t="shared" si="11"/>
        <v>#N/A</v>
      </c>
      <c r="V62" s="6" t="e">
        <f t="shared" si="11"/>
        <v>#N/A</v>
      </c>
      <c r="W62" s="6" t="e">
        <f t="shared" si="11"/>
        <v>#N/A</v>
      </c>
      <c r="X62" s="6" t="e">
        <f t="shared" si="11"/>
        <v>#N/A</v>
      </c>
      <c r="Y62" s="6" t="e">
        <f t="shared" si="11"/>
        <v>#N/A</v>
      </c>
      <c r="AA62" s="6">
        <f ca="1">MAX($N62:INDIRECT(CHAR(CODE($N$64)-1+MONTH($N$13))&amp;ROW($Y62)))</f>
        <v>587999</v>
      </c>
    </row>
    <row r="63" spans="12:28" hidden="1" x14ac:dyDescent="0.25">
      <c r="L63" s="8" t="s">
        <v>21</v>
      </c>
      <c r="M63" s="8"/>
      <c r="P63" s="14"/>
      <c r="Q63" s="14"/>
      <c r="R63" s="14"/>
      <c r="S63" s="14"/>
      <c r="T63" s="14"/>
      <c r="U63" s="14"/>
      <c r="V63" s="14"/>
      <c r="W63" s="14"/>
      <c r="X63" s="14"/>
      <c r="Y63" s="14"/>
      <c r="AA63" s="6"/>
    </row>
    <row r="64" spans="12:28" hidden="1" x14ac:dyDescent="0.25">
      <c r="L64" s="7" t="s">
        <v>16</v>
      </c>
      <c r="M64" s="8"/>
      <c r="N64" s="9" t="str">
        <f>CHAR(COLUMN()+64)</f>
        <v>N</v>
      </c>
      <c r="O64" s="9" t="str">
        <f t="shared" ref="O64:Y64" si="12">CHAR(COLUMN()+64)</f>
        <v>O</v>
      </c>
      <c r="P64" s="9" t="str">
        <f t="shared" si="12"/>
        <v>P</v>
      </c>
      <c r="Q64" s="9" t="str">
        <f t="shared" si="12"/>
        <v>Q</v>
      </c>
      <c r="R64" s="9" t="str">
        <f t="shared" si="12"/>
        <v>R</v>
      </c>
      <c r="S64" s="9" t="str">
        <f t="shared" si="12"/>
        <v>S</v>
      </c>
      <c r="T64" s="9" t="str">
        <f t="shared" si="12"/>
        <v>T</v>
      </c>
      <c r="U64" s="9" t="str">
        <f t="shared" si="12"/>
        <v>U</v>
      </c>
      <c r="V64" s="9" t="str">
        <f t="shared" si="12"/>
        <v>V</v>
      </c>
      <c r="W64" s="9" t="str">
        <f t="shared" si="12"/>
        <v>W</v>
      </c>
      <c r="X64" s="9" t="str">
        <f t="shared" si="12"/>
        <v>X</v>
      </c>
      <c r="Y64" s="9" t="str">
        <f t="shared" si="12"/>
        <v>Y</v>
      </c>
      <c r="AA64" s="3" t="b">
        <f ca="1">IF($N$45,$AA$62&gt;=$AA$61,$AA$62&lt;$AA$61)</f>
        <v>1</v>
      </c>
      <c r="AB64" t="s">
        <v>23</v>
      </c>
    </row>
    <row r="65" spans="12:25" hidden="1" x14ac:dyDescent="0.25"/>
    <row r="66" spans="12:25" hidden="1" x14ac:dyDescent="0.25">
      <c r="L66" s="6" t="str">
        <f>N19</f>
        <v>IST kum. positiv</v>
      </c>
      <c r="N66" s="6">
        <f t="shared" ref="N66:Y66" ca="1" si="13">IF($AA$64,N$57,#N/A)</f>
        <v>120000</v>
      </c>
      <c r="O66" s="6">
        <f t="shared" ca="1" si="13"/>
        <v>68000</v>
      </c>
      <c r="P66" s="6">
        <f t="shared" ca="1" si="13"/>
        <v>68000</v>
      </c>
      <c r="Q66" s="6">
        <f t="shared" ca="1" si="13"/>
        <v>89999</v>
      </c>
      <c r="R66" s="6">
        <f t="shared" ca="1" si="13"/>
        <v>100000</v>
      </c>
      <c r="S66" s="6">
        <f t="shared" ca="1" si="13"/>
        <v>60000</v>
      </c>
      <c r="T66" s="6">
        <f t="shared" ca="1" si="13"/>
        <v>82000</v>
      </c>
      <c r="U66" s="6" t="e">
        <f t="shared" ca="1" si="13"/>
        <v>#N/A</v>
      </c>
      <c r="V66" s="6" t="e">
        <f t="shared" ca="1" si="13"/>
        <v>#N/A</v>
      </c>
      <c r="W66" s="6" t="e">
        <f t="shared" ca="1" si="13"/>
        <v>#N/A</v>
      </c>
      <c r="X66" s="6" t="e">
        <f t="shared" ca="1" si="13"/>
        <v>#N/A</v>
      </c>
      <c r="Y66" s="6" t="e">
        <f t="shared" ca="1" si="13"/>
        <v>#N/A</v>
      </c>
    </row>
    <row r="67" spans="12:25" hidden="1" x14ac:dyDescent="0.25">
      <c r="L67" s="6" t="str">
        <f>N20</f>
        <v>IST kum. negativ</v>
      </c>
      <c r="N67" s="6" t="e">
        <f t="shared" ref="N67:Y67" ca="1" si="14">IF(NOT($AA$64),N$57,#N/A)</f>
        <v>#N/A</v>
      </c>
      <c r="O67" s="6" t="e">
        <f t="shared" ca="1" si="14"/>
        <v>#N/A</v>
      </c>
      <c r="P67" s="6" t="e">
        <f t="shared" ca="1" si="14"/>
        <v>#N/A</v>
      </c>
      <c r="Q67" s="6" t="e">
        <f t="shared" ca="1" si="14"/>
        <v>#N/A</v>
      </c>
      <c r="R67" s="6" t="e">
        <f t="shared" ca="1" si="14"/>
        <v>#N/A</v>
      </c>
      <c r="S67" s="6" t="e">
        <f t="shared" ca="1" si="14"/>
        <v>#N/A</v>
      </c>
      <c r="T67" s="6" t="e">
        <f t="shared" ca="1" si="14"/>
        <v>#N/A</v>
      </c>
      <c r="U67" s="6" t="e">
        <f t="shared" ca="1" si="14"/>
        <v>#N/A</v>
      </c>
      <c r="V67" s="6" t="e">
        <f t="shared" ca="1" si="14"/>
        <v>#N/A</v>
      </c>
      <c r="W67" s="6" t="e">
        <f t="shared" ca="1" si="14"/>
        <v>#N/A</v>
      </c>
      <c r="X67" s="6" t="e">
        <f t="shared" ca="1" si="14"/>
        <v>#N/A</v>
      </c>
      <c r="Y67" s="6" t="e">
        <f t="shared" ca="1" si="14"/>
        <v>#N/A</v>
      </c>
    </row>
    <row r="68" spans="12:25" hidden="1" x14ac:dyDescent="0.25"/>
    <row r="69" spans="12:25" hidden="1" x14ac:dyDescent="0.25"/>
    <row r="70" spans="12:25" hidden="1" x14ac:dyDescent="0.25"/>
    <row r="71" spans="12:25" hidden="1" x14ac:dyDescent="0.25"/>
    <row r="72" spans="12:25" hidden="1" x14ac:dyDescent="0.25"/>
    <row r="73" spans="12:25" hidden="1" x14ac:dyDescent="0.25"/>
    <row r="74" spans="12:25" hidden="1" x14ac:dyDescent="0.25"/>
    <row r="75" spans="12:25" hidden="1" x14ac:dyDescent="0.25"/>
    <row r="76" spans="12:25" hidden="1" x14ac:dyDescent="0.25"/>
    <row r="77" spans="12:25" hidden="1" x14ac:dyDescent="0.25"/>
    <row r="78" spans="12:25" hidden="1" x14ac:dyDescent="0.25"/>
    <row r="79" spans="12:25" hidden="1" x14ac:dyDescent="0.25"/>
    <row r="80" spans="12:25" hidden="1" x14ac:dyDescent="0.25"/>
    <row r="86" spans="26:26" x14ac:dyDescent="0.25">
      <c r="Z86" s="5"/>
    </row>
  </sheetData>
  <sheetProtection password="AEE8" sheet="1" objects="1" scenarios="1"/>
  <mergeCells count="12">
    <mergeCell ref="N11:U11"/>
    <mergeCell ref="N17:U17"/>
    <mergeCell ref="N18:U18"/>
    <mergeCell ref="N20:U20"/>
    <mergeCell ref="C40:I40"/>
    <mergeCell ref="N19:U19"/>
    <mergeCell ref="C41:I41"/>
    <mergeCell ref="C42:I42"/>
    <mergeCell ref="C34:I34"/>
    <mergeCell ref="C35:I35"/>
    <mergeCell ref="C36:I36"/>
    <mergeCell ref="C37:I37"/>
  </mergeCells>
  <dataValidations count="3">
    <dataValidation type="list" allowBlank="1" showInputMessage="1" showErrorMessage="1" sqref="N13">
      <formula1>$N$5:$Y$5</formula1>
    </dataValidation>
    <dataValidation type="list" allowBlank="1" showInputMessage="1" showErrorMessage="1" sqref="N14">
      <formula1>"einblenden,ausblenden"</formula1>
    </dataValidation>
    <dataValidation type="list" allowBlank="1" showInputMessage="1" showErrorMessage="1" sqref="N15">
      <formula1>"grün Erlöse,rot Kosten"</formula1>
    </dataValidation>
  </dataValidations>
  <hyperlinks>
    <hyperlink ref="E1" r:id="rId1"/>
    <hyperlink ref="E30" r:id="rId2"/>
    <hyperlink ref="D1" r:id="rId3"/>
    <hyperlink ref="D30" r:id="rId4"/>
  </hyperlinks>
  <pageMargins left="0.70866141732283472" right="0.70866141732283472" top="0.78740157480314965" bottom="0.78740157480314965" header="0.31496062992125984" footer="0.31496062992125984"/>
  <pageSetup paperSize="9" scale="40" orientation="landscape" r:id="rId5"/>
  <headerFooter>
    <oddFooter>&amp;L&amp;F/&amp;A&amp;CRichard Brander, Herold GmbH&amp;RSeite &amp;P / 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Varianz Säule Linie</vt:lpstr>
      <vt:lpstr>'Varianz Säule Linie'!Druckbereich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Brander, Herold GmbH</dc:creator>
  <dc:description>heroldgmbh@datazug.ch</dc:description>
  <cp:lastModifiedBy>Richard Brander</cp:lastModifiedBy>
  <cp:lastPrinted>2013-06-10T04:59:29Z</cp:lastPrinted>
  <dcterms:created xsi:type="dcterms:W3CDTF">2010-07-30T12:20:36Z</dcterms:created>
  <dcterms:modified xsi:type="dcterms:W3CDTF">2013-11-05T12:49:01Z</dcterms:modified>
</cp:coreProperties>
</file>